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'Arkusz1'!$A$1:$Q$178</definedName>
  </definedNames>
  <calcPr fullCalcOnLoad="1"/>
</workbook>
</file>

<file path=xl/sharedStrings.xml><?xml version="1.0" encoding="utf-8"?>
<sst xmlns="http://schemas.openxmlformats.org/spreadsheetml/2006/main" count="307" uniqueCount="136">
  <si>
    <t>L.p.</t>
  </si>
  <si>
    <t>Nazwa zadania</t>
  </si>
  <si>
    <t>Nazwa jednostki realizującej zadanie</t>
  </si>
  <si>
    <t>okres realizacji</t>
  </si>
  <si>
    <t>Nakłady ogółem</t>
  </si>
  <si>
    <t>Ogółem</t>
  </si>
  <si>
    <t>Budżet Gminy</t>
  </si>
  <si>
    <t>Inne</t>
  </si>
  <si>
    <t>Żródła finansowania zadania w kolejnych latach</t>
  </si>
  <si>
    <t>inne</t>
  </si>
  <si>
    <t>wartość do realizacji w 2006 roku</t>
  </si>
  <si>
    <t>wartość do realizacji w 2007 roku</t>
  </si>
  <si>
    <t>wartość do realizacji w 2008 roku</t>
  </si>
  <si>
    <t>Urząd Miejski</t>
  </si>
  <si>
    <t>2004 - 2006</t>
  </si>
  <si>
    <t>Budżet Gminy - 25 %</t>
  </si>
  <si>
    <t>Fundusze Unijne - 75 %</t>
  </si>
  <si>
    <t>Budżet Gminy - 100 %</t>
  </si>
  <si>
    <t>Budżet Gminy - 70 %</t>
  </si>
  <si>
    <t>2005 - 2006</t>
  </si>
  <si>
    <t>2008 - 2009</t>
  </si>
  <si>
    <t>Inne finansowanie</t>
  </si>
  <si>
    <t xml:space="preserve">Przebudowa drogi Witów Kolonia - Kałek położenie nawierzchni bitumicznej </t>
  </si>
  <si>
    <t>Modernizacja oczyszczalni ścieków wraz z przepompowniami</t>
  </si>
  <si>
    <t>Uszczelnianie istniejącej i rozbudowa kanalizacji sanitarnej w Sulejowie</t>
  </si>
  <si>
    <t>Dokończenie przebudowy ulicy Przedszkolnej w Poniatowie</t>
  </si>
  <si>
    <t>Przebudowa ulicy Nowe Osiedle we Włodzimierzowie</t>
  </si>
  <si>
    <t>Termomodernizacja i remont budynku Szkoły Podstawowej Nr 1 w Sulejowie</t>
  </si>
  <si>
    <t>Przebudowa ulicy Rolniczej w Uszczynie</t>
  </si>
  <si>
    <t>Modernizacja drogi Witów Kol. - Przygłów</t>
  </si>
  <si>
    <t>Budowa Centrum Sportowo - Rekreacyjno - Kulturalnego w Sulejowie ul. Szkolna 2</t>
  </si>
  <si>
    <t>Budowa nowych i modernizacja istniejących boisk przy szkołach</t>
  </si>
  <si>
    <t>Budowa drugiej niezależnej nitki wodociągowej z ujęcia "Barbara" w Sulejowie</t>
  </si>
  <si>
    <t>Budowa trzeciego zbiornika wody przy ujęciu "Barbara" wraz z modernizacją pozostałych</t>
  </si>
  <si>
    <t>Modernizacja ulicy Polnej we Włodzimierzowie</t>
  </si>
  <si>
    <t>Środki z budżetu Gminy</t>
  </si>
  <si>
    <t>Kompleksowe uzbrojenie terenu pod działalność usługowo-handlową w Sulejowie</t>
  </si>
  <si>
    <t>wartość do realizacji w 2009 roku</t>
  </si>
  <si>
    <t>2005 - 2009</t>
  </si>
  <si>
    <t>Budowa pompowni wodociągowej w Przygłowie</t>
  </si>
  <si>
    <t>2005-2006</t>
  </si>
  <si>
    <t xml:space="preserve">Przebudowa drogi gminnej w Witowie </t>
  </si>
  <si>
    <t xml:space="preserve">Przebudowa drogi gminnej w Zalesicach </t>
  </si>
  <si>
    <t>Nakładki bitumiczne na drogach gminnych - Barkowice, Barkowice Mokre, Kłudzice</t>
  </si>
  <si>
    <t>2009 - 2010</t>
  </si>
  <si>
    <t>2009-2010</t>
  </si>
  <si>
    <t>2004 - 2011</t>
  </si>
  <si>
    <t>2005 - 2011</t>
  </si>
  <si>
    <t>Odwodnienie ulicy Tolpolowej w Przygłowie</t>
  </si>
  <si>
    <t>2004-2007</t>
  </si>
  <si>
    <t>Modernizacja uliczek przed blokami komunalnymi w Sulejowie</t>
  </si>
  <si>
    <t>Przebudowa ulicy Parafialnej w Sulejowie</t>
  </si>
  <si>
    <t>2006-2007</t>
  </si>
  <si>
    <t>Dokończenie modernizacji ulicy Jesionowej w Poniatowie</t>
  </si>
  <si>
    <t>Przebudowa ul. Zielonej we Włodzimierzowie</t>
  </si>
  <si>
    <t xml:space="preserve">Urząd Miejski </t>
  </si>
  <si>
    <t>2006-2009</t>
  </si>
  <si>
    <t>Przebudowa ulicy Wapiennej w Sulejowie</t>
  </si>
  <si>
    <t>Przebudowa ulicy Dobra Woda w Sulejowie</t>
  </si>
  <si>
    <t>2006-2011</t>
  </si>
  <si>
    <t>Uwagi</t>
  </si>
  <si>
    <t>Rady Miejskiej w Sulejowie</t>
  </si>
  <si>
    <t>Wielkość nakładów zrealizowanych do końca 2005 roku</t>
  </si>
  <si>
    <t>Przebudowa ulicy Wł. Łokietka i Mauretańskiej w Sulejowie</t>
  </si>
  <si>
    <t>Budowa zbiornika odparowującego z odprowadzeniem wód opadowych z osiedla Podklasztorze w Sulejowie</t>
  </si>
  <si>
    <t>Dokończenie modernizacji ul. Rudnickiego w Sulejowie</t>
  </si>
  <si>
    <t>Fundusze Unijne - 50%</t>
  </si>
  <si>
    <t>Budżet Gminy -50%</t>
  </si>
  <si>
    <t>Fundusze Unijne -75 %</t>
  </si>
  <si>
    <t>Budżet Gminy -25%</t>
  </si>
  <si>
    <t>Budżet Gminy-100%</t>
  </si>
  <si>
    <t>Przebudowa części ul. K. Sprawiedliwego w Sulejowie</t>
  </si>
  <si>
    <t>Budżet Gminy- 100%</t>
  </si>
  <si>
    <t>Fundusze Unijne 0 %</t>
  </si>
  <si>
    <t>Budżet  Gminy 100%</t>
  </si>
  <si>
    <t>Fundusze Unijne 0%</t>
  </si>
  <si>
    <t>Budżet Gminy -100%</t>
  </si>
  <si>
    <t>Fundusze Unijne -0 %</t>
  </si>
  <si>
    <t>Budżet  Gminy - 100 %</t>
  </si>
  <si>
    <t>Fundusze Unijne -0%</t>
  </si>
  <si>
    <t>Budżet  Gminy - 25 %</t>
  </si>
  <si>
    <t>Budżet  Gminy 100% Fundusze Unijne 0%</t>
  </si>
  <si>
    <t>Fundusze Unijne - 0 %</t>
  </si>
  <si>
    <t>Budżet  Gminy -   25 %</t>
  </si>
  <si>
    <t>2007-2009</t>
  </si>
  <si>
    <t>Budżet  Gminy -100%</t>
  </si>
  <si>
    <t>2007-2010</t>
  </si>
  <si>
    <t>2005 - 2007</t>
  </si>
  <si>
    <t>2005 - 2012</t>
  </si>
  <si>
    <t>Przebudowa drogi od wsi Biała do drogi wojewódzkiej nr 742</t>
  </si>
  <si>
    <t>2007 -2010</t>
  </si>
  <si>
    <t>2007 - 2009</t>
  </si>
  <si>
    <t>Przebudowa części ul. Nadpilicznej w Sulejowie</t>
  </si>
  <si>
    <t>Modernizacja oswietlenia ulicznego na terenie gminy</t>
  </si>
  <si>
    <t>WFOŚiGW -50 %</t>
  </si>
  <si>
    <t>Budżet Gminy - 50 %</t>
  </si>
  <si>
    <t>WFOŚiGW - 50 %</t>
  </si>
  <si>
    <t>WFOŚiGW 50%</t>
  </si>
  <si>
    <t>WFOŚiGW -25 %</t>
  </si>
  <si>
    <t>Budżet Gminy-75%</t>
  </si>
  <si>
    <t>Budżet Gminy - 80 %</t>
  </si>
  <si>
    <t>WFOŚiGW -20 %</t>
  </si>
  <si>
    <t>Budżet Gminy -    25 %</t>
  </si>
  <si>
    <t>Modernizacja drogi Łazy Dąbrowa - Łazy Duże</t>
  </si>
  <si>
    <t>Budżet  Gminy  50%</t>
  </si>
  <si>
    <t>WFOŚiGW-50%</t>
  </si>
  <si>
    <t>wartość do realizacji w 2010 roku</t>
  </si>
  <si>
    <t>wartość do realizacji w i po 2011 roku</t>
  </si>
  <si>
    <t>``</t>
  </si>
  <si>
    <t>Dokończenie przebudowy ulicy Nowe Osiedle we Włodzimierzowie</t>
  </si>
  <si>
    <t>Modernizacja ul. Poprzecznej w Przygłowie</t>
  </si>
  <si>
    <t>Pomoc przy budowie sieci kanalizacji sanitarnej do oczyszczalni w Piotrkowie Tryb.</t>
  </si>
  <si>
    <t>Rozbudowa sieci, oprogramowania i wymiana stanowisk komputerowych w Urzędzie Miejskim</t>
  </si>
  <si>
    <t>Pomoc finansowa w zakupie samochodu specjalnego dla Komisariatu Policji w Sulejowie</t>
  </si>
  <si>
    <t>Utworzenie boiska sportowego na potrzeby mieszkańców wsi Uszczyn</t>
  </si>
  <si>
    <t>Podjazd dla niepełnosprawnych przy Szkole Podstawowej nr 1 w Sulejowie</t>
  </si>
  <si>
    <t>Rozbudowa Przedszkola Samorządowego w Poniatowie</t>
  </si>
  <si>
    <t>Rozbudowa Przedszkola Samorządowego w Przygłowie</t>
  </si>
  <si>
    <t>Modernizacja istniejącego placu zabaw przy Przedszkolu Samorządowym w Sulejowie</t>
  </si>
  <si>
    <t>Zakup stanowiska komputerowego dla Przedszkola Samorządowego w Sulejowie</t>
  </si>
  <si>
    <t>Zakup stanowiska komputerowego dla Gimnazjum w Przygłowie</t>
  </si>
  <si>
    <t>Zakup środków trwałych na pierwsze wyposażenie Biura Obsługi Jednostek Oświatowych</t>
  </si>
  <si>
    <t>Rozbudowa sieci, oprogramowania i wymiana stanowisk komputerowych w MOPS-ie</t>
  </si>
  <si>
    <t>Rozbudowa linii oświetlenia ulicznego na terenie gminy</t>
  </si>
  <si>
    <t>Budowa kanalizacji sanitarnej w ulicy Cmentarnej w Sulejowie</t>
  </si>
  <si>
    <t>Budowa wodociągu w ulicy Rycerskiej na osiedlu Podklasztorze w Sulejowie</t>
  </si>
  <si>
    <t>Pomoc finansowa w przebudowie drogi powiatowej Jeżów-Rozprza-Lubień-Bilska Wola</t>
  </si>
  <si>
    <t>RAZEM</t>
  </si>
  <si>
    <t>Budżet  Gminy - 35 %</t>
  </si>
  <si>
    <t>Fundusze Unijne -65 %</t>
  </si>
  <si>
    <t>Budżet  Gminy - 65 %</t>
  </si>
  <si>
    <t>WFOŚiGW 35%</t>
  </si>
  <si>
    <t xml:space="preserve">Tab. 7 WYDATKI NA INWESTYCJE DO WIELOLETNIEGO PLANU INWESTYCYJNEGO GMINY SULEJÓW NA LATA 2006 - 2010 / w złotych / </t>
  </si>
  <si>
    <t>Modernizacja ulicy Przydziałki w Sulejowie wraz z rozbudową infrastruktury</t>
  </si>
  <si>
    <t>Załącznik do Uchwały Nr XXXV/278/2006</t>
  </si>
  <si>
    <t>z dnia 30 maja 2006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</si>
</sst>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8"/>
      <name val="Arial"/>
      <family val="0"/>
    </font>
    <font>
      <sz val="8"/>
      <name val="Arial CE"/>
      <family val="2"/>
    </font>
    <font>
      <sz val="7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7"/>
      <color indexed="10"/>
      <name val="Arial"/>
      <family val="0"/>
    </font>
    <font>
      <b/>
      <sz val="7"/>
      <color indexed="10"/>
      <name val="Arial"/>
      <family val="0"/>
    </font>
    <font>
      <sz val="7"/>
      <color indexed="53"/>
      <name val="Arial"/>
      <family val="0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3" fontId="9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3" fontId="3" fillId="0" borderId="1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0" fillId="0" borderId="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7"/>
  <sheetViews>
    <sheetView tabSelected="1" zoomScaleSheetLayoutView="100" workbookViewId="0" topLeftCell="A1">
      <pane ySplit="8" topLeftCell="BM9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4.140625" style="22" customWidth="1"/>
    <col min="2" max="2" width="19.00390625" style="0" customWidth="1"/>
    <col min="3" max="3" width="8.00390625" style="24" customWidth="1"/>
    <col min="4" max="4" width="7.57421875" style="22" customWidth="1"/>
    <col min="5" max="5" width="10.140625" style="24" customWidth="1"/>
    <col min="6" max="6" width="9.421875" style="24" customWidth="1"/>
    <col min="7" max="7" width="10.421875" style="24" customWidth="1"/>
    <col min="8" max="8" width="8.7109375" style="24" customWidth="1"/>
    <col min="9" max="9" width="9.28125" style="24" customWidth="1"/>
    <col min="10" max="10" width="10.140625" style="24" bestFit="1" customWidth="1"/>
    <col min="11" max="12" width="8.7109375" style="24" customWidth="1"/>
    <col min="13" max="15" width="8.421875" style="24" customWidth="1"/>
    <col min="16" max="16" width="0.42578125" style="0" customWidth="1"/>
    <col min="17" max="17" width="9.28125" style="24" customWidth="1"/>
    <col min="18" max="19" width="1.28515625" style="0" customWidth="1"/>
    <col min="20" max="20" width="10.140625" style="0" bestFit="1" customWidth="1"/>
  </cols>
  <sheetData>
    <row r="1" spans="1:17" ht="12.75">
      <c r="A1" s="36" t="s">
        <v>134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12.75">
      <c r="A2" s="39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ht="12.75">
      <c r="A3" s="42" t="s">
        <v>135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ht="24" customHeight="1">
      <c r="A4" s="45" t="s">
        <v>132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</row>
    <row r="5" spans="1:17" s="2" customFormat="1" ht="56.25" customHeight="1">
      <c r="A5" s="49" t="s">
        <v>0</v>
      </c>
      <c r="B5" s="48" t="s">
        <v>1</v>
      </c>
      <c r="C5" s="48" t="s">
        <v>2</v>
      </c>
      <c r="D5" s="48" t="s">
        <v>3</v>
      </c>
      <c r="E5" s="48" t="s">
        <v>4</v>
      </c>
      <c r="F5" s="48" t="s">
        <v>62</v>
      </c>
      <c r="G5" s="48"/>
      <c r="H5" s="48" t="s">
        <v>8</v>
      </c>
      <c r="I5" s="48"/>
      <c r="J5" s="10" t="s">
        <v>10</v>
      </c>
      <c r="K5" s="10" t="s">
        <v>11</v>
      </c>
      <c r="L5" s="10" t="s">
        <v>12</v>
      </c>
      <c r="M5" s="10" t="s">
        <v>37</v>
      </c>
      <c r="N5" s="10" t="s">
        <v>106</v>
      </c>
      <c r="O5" s="10" t="s">
        <v>107</v>
      </c>
      <c r="P5" s="10"/>
      <c r="Q5" s="54" t="s">
        <v>60</v>
      </c>
    </row>
    <row r="6" spans="1:17" s="2" customFormat="1" ht="18">
      <c r="A6" s="49"/>
      <c r="B6" s="48"/>
      <c r="C6" s="48"/>
      <c r="D6" s="48"/>
      <c r="E6" s="50"/>
      <c r="F6" s="50" t="s">
        <v>5</v>
      </c>
      <c r="G6" s="10" t="s">
        <v>6</v>
      </c>
      <c r="H6" s="51" t="s">
        <v>35</v>
      </c>
      <c r="I6" s="51" t="s">
        <v>7</v>
      </c>
      <c r="J6" s="10" t="s">
        <v>6</v>
      </c>
      <c r="K6" s="10" t="s">
        <v>6</v>
      </c>
      <c r="L6" s="10" t="s">
        <v>6</v>
      </c>
      <c r="M6" s="10" t="s">
        <v>6</v>
      </c>
      <c r="N6" s="10" t="s">
        <v>6</v>
      </c>
      <c r="O6" s="10" t="s">
        <v>6</v>
      </c>
      <c r="P6" s="10"/>
      <c r="Q6" s="54"/>
    </row>
    <row r="7" spans="1:17" s="2" customFormat="1" ht="12.75">
      <c r="A7" s="49"/>
      <c r="B7" s="48"/>
      <c r="C7" s="48"/>
      <c r="D7" s="48"/>
      <c r="E7" s="50"/>
      <c r="F7" s="50"/>
      <c r="G7" s="11" t="s">
        <v>7</v>
      </c>
      <c r="H7" s="52"/>
      <c r="I7" s="52"/>
      <c r="J7" s="11" t="s">
        <v>9</v>
      </c>
      <c r="K7" s="11" t="s">
        <v>9</v>
      </c>
      <c r="L7" s="11" t="s">
        <v>9</v>
      </c>
      <c r="M7" s="11" t="s">
        <v>9</v>
      </c>
      <c r="N7" s="11" t="s">
        <v>9</v>
      </c>
      <c r="O7" s="11" t="s">
        <v>9</v>
      </c>
      <c r="P7" s="11"/>
      <c r="Q7" s="54"/>
    </row>
    <row r="8" spans="1:17" s="3" customFormat="1" ht="12.75">
      <c r="A8" s="21">
        <v>1</v>
      </c>
      <c r="B8" s="7">
        <v>2</v>
      </c>
      <c r="C8" s="23">
        <v>4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  <c r="N8" s="23">
        <v>15</v>
      </c>
      <c r="O8" s="23">
        <v>16</v>
      </c>
      <c r="P8" s="7">
        <v>15</v>
      </c>
      <c r="Q8" s="29">
        <v>16</v>
      </c>
    </row>
    <row r="9" spans="1:20" s="1" customFormat="1" ht="17.25" customHeight="1">
      <c r="A9" s="55">
        <v>1</v>
      </c>
      <c r="B9" s="56" t="s">
        <v>36</v>
      </c>
      <c r="C9" s="57" t="s">
        <v>13</v>
      </c>
      <c r="D9" s="57" t="s">
        <v>46</v>
      </c>
      <c r="E9" s="53">
        <f>F9+H9+I9</f>
        <v>2246000</v>
      </c>
      <c r="F9" s="53">
        <v>129000</v>
      </c>
      <c r="G9" s="25">
        <v>129000</v>
      </c>
      <c r="H9" s="53">
        <f>SUM(J9:O9)</f>
        <v>1073500</v>
      </c>
      <c r="I9" s="53">
        <f>SUM(J10:O10)</f>
        <v>1043500</v>
      </c>
      <c r="J9" s="25">
        <v>30000</v>
      </c>
      <c r="K9" s="25">
        <v>10000</v>
      </c>
      <c r="L9" s="25">
        <v>15000</v>
      </c>
      <c r="M9" s="25">
        <v>60000</v>
      </c>
      <c r="N9" s="25">
        <v>50000</v>
      </c>
      <c r="O9" s="25">
        <f>O10</f>
        <v>908500</v>
      </c>
      <c r="P9" s="16"/>
      <c r="Q9" s="26" t="s">
        <v>67</v>
      </c>
      <c r="T9" s="18">
        <f>H9+I9+F9</f>
        <v>2246000</v>
      </c>
    </row>
    <row r="10" spans="1:17" s="1" customFormat="1" ht="16.5" customHeight="1">
      <c r="A10" s="55"/>
      <c r="B10" s="56"/>
      <c r="C10" s="57"/>
      <c r="D10" s="57"/>
      <c r="E10" s="53"/>
      <c r="F10" s="53"/>
      <c r="G10" s="25">
        <v>0</v>
      </c>
      <c r="H10" s="53"/>
      <c r="I10" s="53"/>
      <c r="J10" s="25">
        <v>0</v>
      </c>
      <c r="K10" s="25">
        <v>10000</v>
      </c>
      <c r="L10" s="25">
        <v>15000</v>
      </c>
      <c r="M10" s="25">
        <v>60000</v>
      </c>
      <c r="N10" s="25">
        <v>50000</v>
      </c>
      <c r="O10" s="25">
        <f>1817000/2</f>
        <v>908500</v>
      </c>
      <c r="P10" s="16"/>
      <c r="Q10" s="26" t="s">
        <v>66</v>
      </c>
    </row>
    <row r="11" spans="1:17" ht="18" customHeight="1">
      <c r="A11" s="55">
        <v>2</v>
      </c>
      <c r="B11" s="56" t="s">
        <v>22</v>
      </c>
      <c r="C11" s="57" t="s">
        <v>13</v>
      </c>
      <c r="D11" s="57" t="s">
        <v>14</v>
      </c>
      <c r="E11" s="53">
        <f>F11+H11+I11</f>
        <v>2056000</v>
      </c>
      <c r="F11" s="53">
        <f>G11+G12</f>
        <v>1248200</v>
      </c>
      <c r="G11" s="25">
        <v>1248200</v>
      </c>
      <c r="H11" s="53">
        <f>SUM(J11:O11)</f>
        <v>807800</v>
      </c>
      <c r="I11" s="53">
        <f>SUM(J12:O12)</f>
        <v>0</v>
      </c>
      <c r="J11" s="25">
        <v>807800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8">
        <v>0</v>
      </c>
      <c r="Q11" s="26" t="s">
        <v>72</v>
      </c>
    </row>
    <row r="12" spans="1:17" ht="15.75" customHeight="1">
      <c r="A12" s="55"/>
      <c r="B12" s="56"/>
      <c r="C12" s="57"/>
      <c r="D12" s="57"/>
      <c r="E12" s="53"/>
      <c r="F12" s="53"/>
      <c r="G12" s="25">
        <v>0</v>
      </c>
      <c r="H12" s="53"/>
      <c r="I12" s="53"/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8">
        <v>0</v>
      </c>
      <c r="Q12" s="26" t="s">
        <v>73</v>
      </c>
    </row>
    <row r="13" spans="1:17" ht="14.25" customHeight="1">
      <c r="A13" s="77">
        <v>3</v>
      </c>
      <c r="B13" s="79" t="s">
        <v>51</v>
      </c>
      <c r="C13" s="58" t="s">
        <v>13</v>
      </c>
      <c r="D13" s="58" t="s">
        <v>52</v>
      </c>
      <c r="E13" s="61">
        <f>F13+H13+I13</f>
        <v>130000</v>
      </c>
      <c r="F13" s="61">
        <f>G13+G14</f>
        <v>0</v>
      </c>
      <c r="G13" s="25">
        <v>0</v>
      </c>
      <c r="H13" s="53">
        <f>SUM(J13:O13)</f>
        <v>130000</v>
      </c>
      <c r="I13" s="53">
        <f>SUM(J14:O14)</f>
        <v>0</v>
      </c>
      <c r="J13" s="25">
        <v>10000</v>
      </c>
      <c r="K13" s="25">
        <v>120000</v>
      </c>
      <c r="L13" s="25">
        <v>0</v>
      </c>
      <c r="M13" s="25">
        <v>0</v>
      </c>
      <c r="N13" s="25">
        <v>0</v>
      </c>
      <c r="O13" s="25">
        <v>0</v>
      </c>
      <c r="P13" s="8">
        <v>0</v>
      </c>
      <c r="Q13" s="26" t="s">
        <v>74</v>
      </c>
    </row>
    <row r="14" spans="1:17" ht="12" customHeight="1">
      <c r="A14" s="78"/>
      <c r="B14" s="80"/>
      <c r="C14" s="81"/>
      <c r="D14" s="81"/>
      <c r="E14" s="64"/>
      <c r="F14" s="64"/>
      <c r="G14" s="25">
        <v>0</v>
      </c>
      <c r="H14" s="53"/>
      <c r="I14" s="53"/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8">
        <v>0</v>
      </c>
      <c r="Q14" s="26" t="s">
        <v>75</v>
      </c>
    </row>
    <row r="15" spans="1:20" ht="18.75" customHeight="1">
      <c r="A15" s="55">
        <v>4</v>
      </c>
      <c r="B15" s="56" t="s">
        <v>23</v>
      </c>
      <c r="C15" s="57" t="s">
        <v>13</v>
      </c>
      <c r="D15" s="57" t="s">
        <v>38</v>
      </c>
      <c r="E15" s="53">
        <f>F15+H15+I15</f>
        <v>6000000</v>
      </c>
      <c r="F15" s="53">
        <f>G15+G16</f>
        <v>50000</v>
      </c>
      <c r="G15" s="25">
        <v>50000</v>
      </c>
      <c r="H15" s="53">
        <f>SUM(J15:O15)</f>
        <v>1487500</v>
      </c>
      <c r="I15" s="53">
        <f>SUM(J16:O16)</f>
        <v>4462500</v>
      </c>
      <c r="J15" s="25">
        <f>150000-J16</f>
        <v>37500</v>
      </c>
      <c r="K15" s="25">
        <f>920000*0.25</f>
        <v>230000</v>
      </c>
      <c r="L15" s="25">
        <f>600000*0.25</f>
        <v>150000</v>
      </c>
      <c r="M15" s="25">
        <f>280000*0.25</f>
        <v>70000</v>
      </c>
      <c r="N15" s="25">
        <f>400000*0.25</f>
        <v>100000</v>
      </c>
      <c r="O15" s="25">
        <f>3600000*0.25</f>
        <v>900000</v>
      </c>
      <c r="P15" s="8"/>
      <c r="Q15" s="26" t="s">
        <v>69</v>
      </c>
      <c r="T15" s="4">
        <f>H15+I15+F15</f>
        <v>6000000</v>
      </c>
    </row>
    <row r="16" spans="1:17" ht="17.25" customHeight="1">
      <c r="A16" s="55"/>
      <c r="B16" s="56"/>
      <c r="C16" s="57"/>
      <c r="D16" s="57"/>
      <c r="E16" s="53"/>
      <c r="F16" s="53"/>
      <c r="G16" s="25">
        <v>0</v>
      </c>
      <c r="H16" s="53"/>
      <c r="I16" s="53"/>
      <c r="J16" s="25">
        <f>150000*0.75</f>
        <v>112500</v>
      </c>
      <c r="K16" s="25">
        <f>920000-K15</f>
        <v>690000</v>
      </c>
      <c r="L16" s="25">
        <v>450000</v>
      </c>
      <c r="M16" s="25">
        <f>280000-M15</f>
        <v>210000</v>
      </c>
      <c r="N16" s="25">
        <v>300000</v>
      </c>
      <c r="O16" s="25">
        <f>3600000-O15</f>
        <v>2700000</v>
      </c>
      <c r="P16" s="8"/>
      <c r="Q16" s="26" t="s">
        <v>68</v>
      </c>
    </row>
    <row r="17" spans="1:17" ht="18.75" customHeight="1">
      <c r="A17" s="77">
        <v>5</v>
      </c>
      <c r="B17" s="79" t="s">
        <v>53</v>
      </c>
      <c r="C17" s="58" t="s">
        <v>13</v>
      </c>
      <c r="D17" s="58" t="s">
        <v>56</v>
      </c>
      <c r="E17" s="61">
        <f>F17+H17+I17</f>
        <v>165000</v>
      </c>
      <c r="F17" s="61">
        <f>G17+G18</f>
        <v>0</v>
      </c>
      <c r="G17" s="31">
        <v>0</v>
      </c>
      <c r="H17" s="53">
        <f>SUM(J17:O17)</f>
        <v>165000</v>
      </c>
      <c r="I17" s="53">
        <f>SUM(J18:O18)</f>
        <v>0</v>
      </c>
      <c r="J17" s="31">
        <v>25000</v>
      </c>
      <c r="K17" s="31">
        <v>0</v>
      </c>
      <c r="L17" s="31">
        <v>70000</v>
      </c>
      <c r="M17" s="31">
        <v>70000</v>
      </c>
      <c r="N17" s="25">
        <v>0</v>
      </c>
      <c r="O17" s="25">
        <v>0</v>
      </c>
      <c r="P17" s="9">
        <v>0</v>
      </c>
      <c r="Q17" s="26" t="s">
        <v>76</v>
      </c>
    </row>
    <row r="18" spans="1:17" ht="13.5" customHeight="1">
      <c r="A18" s="78"/>
      <c r="B18" s="80"/>
      <c r="C18" s="81"/>
      <c r="D18" s="81"/>
      <c r="E18" s="64"/>
      <c r="F18" s="64"/>
      <c r="G18" s="31">
        <v>0</v>
      </c>
      <c r="H18" s="53"/>
      <c r="I18" s="53"/>
      <c r="J18" s="31">
        <v>0</v>
      </c>
      <c r="K18" s="31">
        <v>0</v>
      </c>
      <c r="L18" s="31">
        <v>0</v>
      </c>
      <c r="M18" s="31">
        <v>0</v>
      </c>
      <c r="N18" s="25">
        <v>0</v>
      </c>
      <c r="O18" s="25">
        <v>0</v>
      </c>
      <c r="P18" s="9">
        <v>0</v>
      </c>
      <c r="Q18" s="26" t="s">
        <v>73</v>
      </c>
    </row>
    <row r="19" spans="1:20" ht="16.5">
      <c r="A19" s="77">
        <v>6</v>
      </c>
      <c r="B19" s="79" t="s">
        <v>71</v>
      </c>
      <c r="C19" s="58" t="s">
        <v>13</v>
      </c>
      <c r="D19" s="58" t="s">
        <v>84</v>
      </c>
      <c r="E19" s="61">
        <v>437500</v>
      </c>
      <c r="F19" s="61">
        <f>G19+G20</f>
        <v>0</v>
      </c>
      <c r="G19" s="31">
        <v>0</v>
      </c>
      <c r="H19" s="53">
        <f>SUM(J19:O19)</f>
        <v>437500</v>
      </c>
      <c r="I19" s="53">
        <f>SUM(J20:O20)</f>
        <v>0</v>
      </c>
      <c r="J19" s="31">
        <v>0</v>
      </c>
      <c r="K19" s="31">
        <v>25000</v>
      </c>
      <c r="L19" s="31">
        <v>137500</v>
      </c>
      <c r="M19" s="31">
        <v>137500</v>
      </c>
      <c r="N19" s="31">
        <v>137500</v>
      </c>
      <c r="O19" s="31">
        <v>0</v>
      </c>
      <c r="P19" s="9"/>
      <c r="Q19" s="26" t="s">
        <v>85</v>
      </c>
      <c r="T19" s="4">
        <f>H19+I19+F19</f>
        <v>437500</v>
      </c>
    </row>
    <row r="20" spans="1:17" ht="12" customHeight="1">
      <c r="A20" s="78"/>
      <c r="B20" s="80"/>
      <c r="C20" s="81"/>
      <c r="D20" s="81"/>
      <c r="E20" s="64"/>
      <c r="F20" s="64"/>
      <c r="G20" s="31">
        <v>0</v>
      </c>
      <c r="H20" s="53"/>
      <c r="I20" s="53"/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9">
        <v>0</v>
      </c>
      <c r="Q20" s="26" t="s">
        <v>77</v>
      </c>
    </row>
    <row r="21" spans="1:17" ht="15.75" customHeight="1">
      <c r="A21" s="77">
        <v>7</v>
      </c>
      <c r="B21" s="79" t="s">
        <v>54</v>
      </c>
      <c r="C21" s="58" t="s">
        <v>55</v>
      </c>
      <c r="D21" s="58" t="s">
        <v>52</v>
      </c>
      <c r="E21" s="61">
        <v>195000</v>
      </c>
      <c r="F21" s="61">
        <f>G21+G22</f>
        <v>0</v>
      </c>
      <c r="G21" s="31">
        <v>0</v>
      </c>
      <c r="H21" s="53">
        <v>195000</v>
      </c>
      <c r="I21" s="53">
        <f>SUM(J22:O22)</f>
        <v>0</v>
      </c>
      <c r="J21" s="31">
        <v>10000</v>
      </c>
      <c r="K21" s="31">
        <v>185000</v>
      </c>
      <c r="L21" s="31">
        <v>0</v>
      </c>
      <c r="M21" s="31">
        <v>0</v>
      </c>
      <c r="N21" s="31">
        <v>0</v>
      </c>
      <c r="O21" s="31">
        <v>0</v>
      </c>
      <c r="P21" s="9">
        <v>0</v>
      </c>
      <c r="Q21" s="26" t="s">
        <v>76</v>
      </c>
    </row>
    <row r="22" spans="1:17" ht="12" customHeight="1">
      <c r="A22" s="78"/>
      <c r="B22" s="80"/>
      <c r="C22" s="81"/>
      <c r="D22" s="81"/>
      <c r="E22" s="64"/>
      <c r="F22" s="64"/>
      <c r="G22" s="31">
        <v>0</v>
      </c>
      <c r="H22" s="53"/>
      <c r="I22" s="53"/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9">
        <v>0</v>
      </c>
      <c r="Q22" s="26" t="s">
        <v>73</v>
      </c>
    </row>
    <row r="23" spans="1:17" ht="15.75" customHeight="1">
      <c r="A23" s="77">
        <v>8</v>
      </c>
      <c r="B23" s="79" t="s">
        <v>57</v>
      </c>
      <c r="C23" s="58" t="s">
        <v>13</v>
      </c>
      <c r="D23" s="58" t="s">
        <v>86</v>
      </c>
      <c r="E23" s="61">
        <v>1015000</v>
      </c>
      <c r="F23" s="61">
        <v>0</v>
      </c>
      <c r="G23" s="31">
        <v>0</v>
      </c>
      <c r="H23" s="53">
        <f>SUM(J23:O23)</f>
        <v>1015000</v>
      </c>
      <c r="I23" s="53">
        <f>SUM(J24:O24)</f>
        <v>0</v>
      </c>
      <c r="J23" s="31">
        <v>0</v>
      </c>
      <c r="K23" s="31">
        <v>25000</v>
      </c>
      <c r="L23" s="31">
        <v>330000</v>
      </c>
      <c r="M23" s="31">
        <v>330000</v>
      </c>
      <c r="N23" s="31">
        <v>330000</v>
      </c>
      <c r="O23" s="31">
        <v>0</v>
      </c>
      <c r="P23" s="9"/>
      <c r="Q23" s="26" t="s">
        <v>76</v>
      </c>
    </row>
    <row r="24" spans="1:17" ht="16.5" customHeight="1">
      <c r="A24" s="78"/>
      <c r="B24" s="80"/>
      <c r="C24" s="81"/>
      <c r="D24" s="81"/>
      <c r="E24" s="64"/>
      <c r="F24" s="64"/>
      <c r="G24" s="25">
        <v>0</v>
      </c>
      <c r="H24" s="53"/>
      <c r="I24" s="53"/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9"/>
      <c r="Q24" s="26" t="s">
        <v>73</v>
      </c>
    </row>
    <row r="25" spans="1:17" ht="0.75" customHeight="1" hidden="1">
      <c r="A25" s="82">
        <v>9</v>
      </c>
      <c r="B25" s="83" t="s">
        <v>58</v>
      </c>
      <c r="C25" s="84" t="s">
        <v>13</v>
      </c>
      <c r="D25" s="84" t="s">
        <v>59</v>
      </c>
      <c r="E25" s="85">
        <f>H25+I25</f>
        <v>1513000</v>
      </c>
      <c r="F25" s="85">
        <f>G26</f>
        <v>0</v>
      </c>
      <c r="G25" s="32">
        <v>0</v>
      </c>
      <c r="H25" s="61">
        <f>J26+K26+L26+M26+N26+O26</f>
        <v>1513000</v>
      </c>
      <c r="I25" s="61">
        <v>0</v>
      </c>
      <c r="J25" s="31">
        <v>25000</v>
      </c>
      <c r="K25" s="31">
        <v>297500</v>
      </c>
      <c r="L25" s="31">
        <v>297500</v>
      </c>
      <c r="M25" s="31">
        <v>297500</v>
      </c>
      <c r="N25" s="31"/>
      <c r="O25" s="31"/>
      <c r="P25" s="9">
        <v>595000</v>
      </c>
      <c r="Q25" s="26" t="s">
        <v>69</v>
      </c>
    </row>
    <row r="26" spans="1:17" ht="27.75" customHeight="1">
      <c r="A26" s="78"/>
      <c r="B26" s="80"/>
      <c r="C26" s="81"/>
      <c r="D26" s="81"/>
      <c r="E26" s="64"/>
      <c r="F26" s="64"/>
      <c r="G26" s="25">
        <v>0</v>
      </c>
      <c r="H26" s="64"/>
      <c r="I26" s="64"/>
      <c r="J26" s="25">
        <v>25000</v>
      </c>
      <c r="K26" s="25">
        <v>0</v>
      </c>
      <c r="L26" s="25">
        <v>372000</v>
      </c>
      <c r="M26" s="25">
        <v>372000</v>
      </c>
      <c r="N26" s="25">
        <v>372000</v>
      </c>
      <c r="O26" s="25">
        <v>372000</v>
      </c>
      <c r="P26" s="8"/>
      <c r="Q26" s="26" t="s">
        <v>74</v>
      </c>
    </row>
    <row r="27" spans="1:17" ht="10.5" customHeight="1" hidden="1">
      <c r="A27" s="77">
        <v>10</v>
      </c>
      <c r="B27" s="79" t="s">
        <v>64</v>
      </c>
      <c r="C27" s="58" t="s">
        <v>13</v>
      </c>
      <c r="D27" s="58" t="s">
        <v>40</v>
      </c>
      <c r="E27" s="61">
        <v>150000</v>
      </c>
      <c r="F27" s="61">
        <f>G27+G29</f>
        <v>15000</v>
      </c>
      <c r="G27" s="61">
        <v>15000</v>
      </c>
      <c r="H27" s="61">
        <f>J27+K27+L27+M27+P27</f>
        <v>67500</v>
      </c>
      <c r="I27" s="61">
        <f>J29+K29+L29+M29+P29</f>
        <v>67500</v>
      </c>
      <c r="J27" s="61">
        <f>135000/2</f>
        <v>67500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75"/>
      <c r="Q27" s="72" t="s">
        <v>67</v>
      </c>
    </row>
    <row r="28" spans="1:17" ht="24.75" customHeight="1">
      <c r="A28" s="86"/>
      <c r="B28" s="88"/>
      <c r="C28" s="59"/>
      <c r="D28" s="59"/>
      <c r="E28" s="62"/>
      <c r="F28" s="62"/>
      <c r="G28" s="64"/>
      <c r="H28" s="62"/>
      <c r="I28" s="62"/>
      <c r="J28" s="64"/>
      <c r="K28" s="64"/>
      <c r="L28" s="64"/>
      <c r="M28" s="64"/>
      <c r="N28" s="64"/>
      <c r="O28" s="64"/>
      <c r="P28" s="76"/>
      <c r="Q28" s="96"/>
    </row>
    <row r="29" spans="1:17" ht="1.5" customHeight="1">
      <c r="A29" s="86"/>
      <c r="B29" s="88"/>
      <c r="C29" s="59"/>
      <c r="D29" s="59"/>
      <c r="E29" s="62"/>
      <c r="F29" s="62"/>
      <c r="G29" s="61">
        <v>0</v>
      </c>
      <c r="H29" s="62"/>
      <c r="I29" s="62"/>
      <c r="J29" s="90">
        <f>J27</f>
        <v>67500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75">
        <v>0</v>
      </c>
      <c r="Q29" s="74"/>
    </row>
    <row r="30" spans="1:17" ht="21.75" customHeight="1">
      <c r="A30" s="87"/>
      <c r="B30" s="89"/>
      <c r="C30" s="60"/>
      <c r="D30" s="60"/>
      <c r="E30" s="63"/>
      <c r="F30" s="63"/>
      <c r="G30" s="64"/>
      <c r="H30" s="63"/>
      <c r="I30" s="63"/>
      <c r="J30" s="90"/>
      <c r="K30" s="90"/>
      <c r="L30" s="90"/>
      <c r="M30" s="90"/>
      <c r="N30" s="90"/>
      <c r="O30" s="90"/>
      <c r="P30" s="76"/>
      <c r="Q30" s="26" t="s">
        <v>94</v>
      </c>
    </row>
    <row r="31" spans="1:20" ht="16.5">
      <c r="A31" s="55">
        <v>11</v>
      </c>
      <c r="B31" s="56" t="s">
        <v>24</v>
      </c>
      <c r="C31" s="57" t="s">
        <v>13</v>
      </c>
      <c r="D31" s="57" t="s">
        <v>38</v>
      </c>
      <c r="E31" s="53">
        <f>F31+H31+I31</f>
        <v>5148000</v>
      </c>
      <c r="F31" s="53">
        <f>G31+G32</f>
        <v>98000</v>
      </c>
      <c r="G31" s="25">
        <v>98000</v>
      </c>
      <c r="H31" s="53">
        <f>J31+K31+L31+M31+P31+N31+O31</f>
        <v>2525000</v>
      </c>
      <c r="I31" s="53">
        <f>J32+K32+L32+M32+P32+N32+O32</f>
        <v>2525000</v>
      </c>
      <c r="J31" s="25">
        <v>180000</v>
      </c>
      <c r="K31" s="25">
        <v>83000</v>
      </c>
      <c r="L31" s="25">
        <v>83000</v>
      </c>
      <c r="M31" s="25">
        <v>84000</v>
      </c>
      <c r="N31" s="25">
        <v>100000</v>
      </c>
      <c r="O31" s="25">
        <f>O32</f>
        <v>1995000</v>
      </c>
      <c r="P31" s="8"/>
      <c r="Q31" s="26" t="s">
        <v>95</v>
      </c>
      <c r="T31" s="4">
        <f>H31+I31+F31</f>
        <v>5148000</v>
      </c>
    </row>
    <row r="32" spans="1:17" ht="15.75" customHeight="1">
      <c r="A32" s="55"/>
      <c r="B32" s="56"/>
      <c r="C32" s="57"/>
      <c r="D32" s="57"/>
      <c r="E32" s="53"/>
      <c r="F32" s="53"/>
      <c r="G32" s="25">
        <v>0</v>
      </c>
      <c r="H32" s="53"/>
      <c r="I32" s="53"/>
      <c r="J32" s="25">
        <v>180000</v>
      </c>
      <c r="K32" s="25">
        <v>83000</v>
      </c>
      <c r="L32" s="25">
        <v>83000</v>
      </c>
      <c r="M32" s="25">
        <v>84000</v>
      </c>
      <c r="N32" s="25">
        <v>100000</v>
      </c>
      <c r="O32" s="25">
        <f>3990000/2</f>
        <v>1995000</v>
      </c>
      <c r="P32" s="8"/>
      <c r="Q32" s="26" t="s">
        <v>96</v>
      </c>
    </row>
    <row r="33" spans="1:20" ht="15" customHeight="1">
      <c r="A33" s="55">
        <v>12</v>
      </c>
      <c r="B33" s="56" t="s">
        <v>39</v>
      </c>
      <c r="C33" s="57" t="s">
        <v>13</v>
      </c>
      <c r="D33" s="57" t="s">
        <v>40</v>
      </c>
      <c r="E33" s="53">
        <v>142000</v>
      </c>
      <c r="F33" s="53">
        <f>G33+G34</f>
        <v>12000</v>
      </c>
      <c r="G33" s="25">
        <v>12000</v>
      </c>
      <c r="H33" s="53">
        <f>J33+K33+L33+M33+P33</f>
        <v>65000</v>
      </c>
      <c r="I33" s="53">
        <f>J34+K34+L34+M34+P34</f>
        <v>65000</v>
      </c>
      <c r="J33" s="25">
        <v>65000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8">
        <v>0</v>
      </c>
      <c r="Q33" s="26" t="s">
        <v>95</v>
      </c>
      <c r="T33" s="4" t="s">
        <v>108</v>
      </c>
    </row>
    <row r="34" spans="1:17" ht="15.75" customHeight="1">
      <c r="A34" s="55"/>
      <c r="B34" s="56"/>
      <c r="C34" s="57"/>
      <c r="D34" s="57"/>
      <c r="E34" s="53"/>
      <c r="F34" s="53"/>
      <c r="G34" s="25">
        <v>0</v>
      </c>
      <c r="H34" s="53"/>
      <c r="I34" s="53"/>
      <c r="J34" s="25">
        <v>65000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8">
        <v>0</v>
      </c>
      <c r="Q34" s="26" t="s">
        <v>97</v>
      </c>
    </row>
    <row r="35" spans="1:20" ht="16.5" customHeight="1">
      <c r="A35" s="55">
        <v>13</v>
      </c>
      <c r="B35" s="56" t="s">
        <v>63</v>
      </c>
      <c r="C35" s="57" t="s">
        <v>13</v>
      </c>
      <c r="D35" s="57" t="s">
        <v>87</v>
      </c>
      <c r="E35" s="53">
        <v>1033000</v>
      </c>
      <c r="F35" s="53">
        <f>G35+G36</f>
        <v>20000</v>
      </c>
      <c r="G35" s="25">
        <v>20000</v>
      </c>
      <c r="H35" s="53">
        <f>SUM(J35:P35)</f>
        <v>759750</v>
      </c>
      <c r="I35" s="53">
        <f>J36+K36+L36+M36+P36</f>
        <v>253250</v>
      </c>
      <c r="J35" s="25">
        <f>350000*0.75</f>
        <v>262500</v>
      </c>
      <c r="K35" s="25">
        <f>663000*0.75</f>
        <v>497250</v>
      </c>
      <c r="L35" s="25">
        <v>0</v>
      </c>
      <c r="M35" s="25">
        <v>0</v>
      </c>
      <c r="N35" s="25">
        <v>0</v>
      </c>
      <c r="O35" s="25">
        <v>0</v>
      </c>
      <c r="P35" s="8">
        <v>0</v>
      </c>
      <c r="Q35" s="26" t="s">
        <v>99</v>
      </c>
      <c r="T35" s="4">
        <f>H35+I35+F35</f>
        <v>1033000</v>
      </c>
    </row>
    <row r="36" spans="1:17" ht="14.25" customHeight="1">
      <c r="A36" s="55"/>
      <c r="B36" s="56"/>
      <c r="C36" s="57"/>
      <c r="D36" s="57"/>
      <c r="E36" s="53"/>
      <c r="F36" s="53"/>
      <c r="G36" s="25">
        <v>0</v>
      </c>
      <c r="H36" s="53"/>
      <c r="I36" s="53"/>
      <c r="J36" s="25">
        <f>350000*0.25</f>
        <v>87500</v>
      </c>
      <c r="K36" s="25">
        <f>663000*0.25</f>
        <v>165750</v>
      </c>
      <c r="L36" s="25">
        <v>0</v>
      </c>
      <c r="M36" s="25">
        <v>0</v>
      </c>
      <c r="N36" s="25">
        <v>0</v>
      </c>
      <c r="O36" s="25">
        <v>0</v>
      </c>
      <c r="P36" s="8">
        <v>0</v>
      </c>
      <c r="Q36" s="26" t="s">
        <v>98</v>
      </c>
    </row>
    <row r="37" spans="1:17" ht="19.5" customHeight="1">
      <c r="A37" s="55">
        <v>14</v>
      </c>
      <c r="B37" s="56" t="s">
        <v>25</v>
      </c>
      <c r="C37" s="57" t="s">
        <v>13</v>
      </c>
      <c r="D37" s="57" t="s">
        <v>19</v>
      </c>
      <c r="E37" s="53">
        <f>F37+H37+I37</f>
        <v>149000</v>
      </c>
      <c r="F37" s="53">
        <f>G37+G38</f>
        <v>9000</v>
      </c>
      <c r="G37" s="25">
        <v>9000</v>
      </c>
      <c r="H37" s="53">
        <f>SUM(J37:P37)</f>
        <v>140000</v>
      </c>
      <c r="I37" s="53">
        <f>J38+K38+L38+M38+P38</f>
        <v>0</v>
      </c>
      <c r="J37" s="25">
        <v>140000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8">
        <v>0</v>
      </c>
      <c r="Q37" s="26" t="s">
        <v>70</v>
      </c>
    </row>
    <row r="38" spans="1:17" ht="13.5" customHeight="1">
      <c r="A38" s="55"/>
      <c r="B38" s="56"/>
      <c r="C38" s="57"/>
      <c r="D38" s="57"/>
      <c r="E38" s="53"/>
      <c r="F38" s="53"/>
      <c r="G38" s="25">
        <v>0</v>
      </c>
      <c r="H38" s="53"/>
      <c r="I38" s="53"/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8">
        <v>0</v>
      </c>
      <c r="Q38" s="26" t="s">
        <v>75</v>
      </c>
    </row>
    <row r="39" spans="1:17" ht="17.25" customHeight="1">
      <c r="A39" s="55">
        <v>15</v>
      </c>
      <c r="B39" s="56" t="s">
        <v>26</v>
      </c>
      <c r="C39" s="57" t="s">
        <v>13</v>
      </c>
      <c r="D39" s="57" t="s">
        <v>40</v>
      </c>
      <c r="E39" s="53">
        <v>147000</v>
      </c>
      <c r="F39" s="53">
        <f>G39+G40</f>
        <v>7000</v>
      </c>
      <c r="G39" s="25">
        <v>7000</v>
      </c>
      <c r="H39" s="53">
        <f>SUM(J39:P39)</f>
        <v>140000</v>
      </c>
      <c r="I39" s="53">
        <f>J40+K40+L40+M40+P40</f>
        <v>0</v>
      </c>
      <c r="J39" s="25">
        <v>140000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8"/>
      <c r="Q39" s="26" t="s">
        <v>17</v>
      </c>
    </row>
    <row r="40" spans="1:17" ht="17.25" customHeight="1">
      <c r="A40" s="55"/>
      <c r="B40" s="56"/>
      <c r="C40" s="57"/>
      <c r="D40" s="57"/>
      <c r="E40" s="53"/>
      <c r="F40" s="53"/>
      <c r="G40" s="25">
        <v>0</v>
      </c>
      <c r="H40" s="53"/>
      <c r="I40" s="53"/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8"/>
      <c r="Q40" s="26" t="s">
        <v>75</v>
      </c>
    </row>
    <row r="41" spans="1:17" ht="14.25" customHeight="1">
      <c r="A41" s="55">
        <v>16</v>
      </c>
      <c r="B41" s="56" t="s">
        <v>109</v>
      </c>
      <c r="C41" s="57" t="s">
        <v>13</v>
      </c>
      <c r="D41" s="57">
        <v>2006</v>
      </c>
      <c r="E41" s="53">
        <v>255000</v>
      </c>
      <c r="F41" s="53">
        <v>0</v>
      </c>
      <c r="G41" s="25">
        <v>0</v>
      </c>
      <c r="H41" s="53">
        <f>SUM(J41:P41)</f>
        <v>255000</v>
      </c>
      <c r="I41" s="53">
        <f>J42+K42+L42+M42+P42</f>
        <v>0</v>
      </c>
      <c r="J41" s="25">
        <v>255000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8">
        <v>0</v>
      </c>
      <c r="Q41" s="26" t="s">
        <v>17</v>
      </c>
    </row>
    <row r="42" spans="1:17" ht="15.75" customHeight="1">
      <c r="A42" s="55"/>
      <c r="B42" s="56"/>
      <c r="C42" s="57"/>
      <c r="D42" s="57"/>
      <c r="E42" s="53"/>
      <c r="F42" s="53"/>
      <c r="G42" s="25">
        <v>0</v>
      </c>
      <c r="H42" s="53"/>
      <c r="I42" s="53"/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8">
        <v>0</v>
      </c>
      <c r="Q42" s="26" t="s">
        <v>75</v>
      </c>
    </row>
    <row r="43" spans="1:20" ht="16.5">
      <c r="A43" s="55">
        <v>17</v>
      </c>
      <c r="B43" s="56" t="s">
        <v>27</v>
      </c>
      <c r="C43" s="57" t="s">
        <v>13</v>
      </c>
      <c r="D43" s="57" t="s">
        <v>19</v>
      </c>
      <c r="E43" s="53">
        <v>730000</v>
      </c>
      <c r="F43" s="53">
        <f>G43+G44</f>
        <v>250000</v>
      </c>
      <c r="G43" s="25">
        <v>250000</v>
      </c>
      <c r="H43" s="53">
        <f>SUM(J43:P43)</f>
        <v>240000</v>
      </c>
      <c r="I43" s="53">
        <f>J44+K44+L44+M44+P44</f>
        <v>240000</v>
      </c>
      <c r="J43" s="25">
        <v>240000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8">
        <v>0</v>
      </c>
      <c r="Q43" s="26" t="s">
        <v>95</v>
      </c>
      <c r="T43" s="4">
        <f>F43+H43+I43</f>
        <v>730000</v>
      </c>
    </row>
    <row r="44" spans="1:17" ht="19.5" customHeight="1">
      <c r="A44" s="55"/>
      <c r="B44" s="56"/>
      <c r="C44" s="57"/>
      <c r="D44" s="57"/>
      <c r="E44" s="53"/>
      <c r="F44" s="53"/>
      <c r="G44" s="25">
        <v>0</v>
      </c>
      <c r="H44" s="53"/>
      <c r="I44" s="53"/>
      <c r="J44" s="25">
        <v>240000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8">
        <v>0</v>
      </c>
      <c r="Q44" s="26" t="s">
        <v>94</v>
      </c>
    </row>
    <row r="45" spans="1:20" ht="16.5">
      <c r="A45" s="55">
        <v>18</v>
      </c>
      <c r="B45" s="56" t="s">
        <v>41</v>
      </c>
      <c r="C45" s="57" t="s">
        <v>13</v>
      </c>
      <c r="D45" s="57" t="s">
        <v>14</v>
      </c>
      <c r="E45" s="53">
        <f>F45+H45+I45</f>
        <v>514000</v>
      </c>
      <c r="F45" s="53">
        <f>G45+G46</f>
        <v>261000</v>
      </c>
      <c r="G45" s="25">
        <v>261000</v>
      </c>
      <c r="H45" s="53">
        <f>SUM(J45:P45)</f>
        <v>253000</v>
      </c>
      <c r="I45" s="53">
        <f>J46+K46+L46+M46+P46</f>
        <v>0</v>
      </c>
      <c r="J45" s="25">
        <v>253000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8">
        <v>0</v>
      </c>
      <c r="Q45" s="26" t="s">
        <v>17</v>
      </c>
      <c r="T45" s="4">
        <f>F45+H45</f>
        <v>514000</v>
      </c>
    </row>
    <row r="46" spans="1:17" ht="16.5">
      <c r="A46" s="55"/>
      <c r="B46" s="56"/>
      <c r="C46" s="57"/>
      <c r="D46" s="57"/>
      <c r="E46" s="53"/>
      <c r="F46" s="53"/>
      <c r="G46" s="25">
        <v>0</v>
      </c>
      <c r="H46" s="53"/>
      <c r="I46" s="53"/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8">
        <v>0</v>
      </c>
      <c r="Q46" s="26" t="s">
        <v>77</v>
      </c>
    </row>
    <row r="47" spans="1:17" ht="14.25" customHeight="1">
      <c r="A47" s="55">
        <v>19</v>
      </c>
      <c r="B47" s="56" t="s">
        <v>28</v>
      </c>
      <c r="C47" s="57" t="s">
        <v>13</v>
      </c>
      <c r="D47" s="57" t="s">
        <v>14</v>
      </c>
      <c r="E47" s="53">
        <f>F47+H47+I47</f>
        <v>473703</v>
      </c>
      <c r="F47" s="53">
        <f>G47+G48</f>
        <v>244203</v>
      </c>
      <c r="G47" s="25">
        <v>244203</v>
      </c>
      <c r="H47" s="53">
        <f>J47+K47+L47+M47+P47</f>
        <v>229500</v>
      </c>
      <c r="I47" s="53">
        <f>J48+K48+L48+M48+P48</f>
        <v>0</v>
      </c>
      <c r="J47" s="25">
        <v>229500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8">
        <v>0</v>
      </c>
      <c r="Q47" s="26" t="s">
        <v>17</v>
      </c>
    </row>
    <row r="48" spans="1:17" ht="13.5" customHeight="1">
      <c r="A48" s="55"/>
      <c r="B48" s="56"/>
      <c r="C48" s="57"/>
      <c r="D48" s="57"/>
      <c r="E48" s="53"/>
      <c r="F48" s="53"/>
      <c r="G48" s="25">
        <v>0</v>
      </c>
      <c r="H48" s="53"/>
      <c r="I48" s="53"/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8">
        <v>0</v>
      </c>
      <c r="Q48" s="26" t="s">
        <v>77</v>
      </c>
    </row>
    <row r="49" spans="1:17" ht="14.25" customHeight="1">
      <c r="A49" s="55">
        <v>20</v>
      </c>
      <c r="B49" s="56" t="s">
        <v>42</v>
      </c>
      <c r="C49" s="57" t="s">
        <v>13</v>
      </c>
      <c r="D49" s="57" t="s">
        <v>14</v>
      </c>
      <c r="E49" s="53">
        <v>526600</v>
      </c>
      <c r="F49" s="53">
        <f>SUM(G49+G50)</f>
        <v>235800</v>
      </c>
      <c r="G49" s="25">
        <v>235800</v>
      </c>
      <c r="H49" s="53">
        <v>290800</v>
      </c>
      <c r="I49" s="53">
        <f>SUM(J50:P50)</f>
        <v>0</v>
      </c>
      <c r="J49" s="25">
        <v>290800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8">
        <v>0</v>
      </c>
      <c r="Q49" s="26" t="s">
        <v>78</v>
      </c>
    </row>
    <row r="50" spans="1:17" ht="15" customHeight="1">
      <c r="A50" s="55"/>
      <c r="B50" s="56"/>
      <c r="C50" s="57"/>
      <c r="D50" s="57"/>
      <c r="E50" s="53"/>
      <c r="F50" s="53"/>
      <c r="G50" s="25">
        <v>0</v>
      </c>
      <c r="H50" s="53"/>
      <c r="I50" s="53"/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8">
        <v>0</v>
      </c>
      <c r="Q50" s="26" t="s">
        <v>77</v>
      </c>
    </row>
    <row r="51" spans="1:17" ht="10.5" customHeight="1">
      <c r="A51" s="77">
        <v>21</v>
      </c>
      <c r="B51" s="79" t="s">
        <v>50</v>
      </c>
      <c r="C51" s="58" t="s">
        <v>13</v>
      </c>
      <c r="D51" s="58">
        <v>2006</v>
      </c>
      <c r="E51" s="61">
        <f>F51+H51+I51</f>
        <v>50000</v>
      </c>
      <c r="F51" s="61">
        <f>G51+G54</f>
        <v>0</v>
      </c>
      <c r="G51" s="61">
        <v>0</v>
      </c>
      <c r="H51" s="61">
        <f>J51+K51+L51+M51+P51</f>
        <v>50000</v>
      </c>
      <c r="I51" s="61">
        <f>J53+K53+L53+M53+P53</f>
        <v>0</v>
      </c>
      <c r="J51" s="61">
        <v>50000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75">
        <v>0</v>
      </c>
      <c r="Q51" s="72" t="s">
        <v>81</v>
      </c>
    </row>
    <row r="52" spans="1:17" ht="3.75" customHeight="1">
      <c r="A52" s="86"/>
      <c r="B52" s="88"/>
      <c r="C52" s="59"/>
      <c r="D52" s="59"/>
      <c r="E52" s="62"/>
      <c r="F52" s="62"/>
      <c r="G52" s="85"/>
      <c r="H52" s="62"/>
      <c r="I52" s="62"/>
      <c r="J52" s="64"/>
      <c r="K52" s="64"/>
      <c r="L52" s="64"/>
      <c r="M52" s="64"/>
      <c r="N52" s="64"/>
      <c r="O52" s="64"/>
      <c r="P52" s="76"/>
      <c r="Q52" s="73"/>
    </row>
    <row r="53" spans="1:17" ht="16.5" customHeight="1" hidden="1">
      <c r="A53" s="86"/>
      <c r="B53" s="88"/>
      <c r="C53" s="59"/>
      <c r="D53" s="59"/>
      <c r="E53" s="62"/>
      <c r="F53" s="62"/>
      <c r="G53" s="63"/>
      <c r="H53" s="62"/>
      <c r="I53" s="62"/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75">
        <v>0</v>
      </c>
      <c r="Q53" s="73"/>
    </row>
    <row r="54" spans="1:17" ht="16.5" customHeight="1">
      <c r="A54" s="87"/>
      <c r="B54" s="89"/>
      <c r="C54" s="60"/>
      <c r="D54" s="60"/>
      <c r="E54" s="63"/>
      <c r="F54" s="63"/>
      <c r="G54" s="25">
        <v>0</v>
      </c>
      <c r="H54" s="63"/>
      <c r="I54" s="63"/>
      <c r="J54" s="64"/>
      <c r="K54" s="64"/>
      <c r="L54" s="64"/>
      <c r="M54" s="64"/>
      <c r="N54" s="64"/>
      <c r="O54" s="64"/>
      <c r="P54" s="76"/>
      <c r="Q54" s="74"/>
    </row>
    <row r="55" spans="1:17" ht="20.25" customHeight="1">
      <c r="A55" s="55">
        <v>22</v>
      </c>
      <c r="B55" s="56" t="s">
        <v>43</v>
      </c>
      <c r="C55" s="57" t="s">
        <v>13</v>
      </c>
      <c r="D55" s="57">
        <v>2006</v>
      </c>
      <c r="E55" s="53">
        <f>F55+H55+I55</f>
        <v>50000</v>
      </c>
      <c r="F55" s="53">
        <f>G55+G56</f>
        <v>0</v>
      </c>
      <c r="G55" s="25">
        <v>0</v>
      </c>
      <c r="H55" s="53">
        <f>J55+K55+L55+M55+P55</f>
        <v>50000</v>
      </c>
      <c r="I55" s="53">
        <f>J56+K56+L56+M56+P56</f>
        <v>0</v>
      </c>
      <c r="J55" s="25">
        <v>50000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8">
        <v>0</v>
      </c>
      <c r="Q55" s="26" t="s">
        <v>17</v>
      </c>
    </row>
    <row r="56" spans="1:17" ht="18" customHeight="1">
      <c r="A56" s="55"/>
      <c r="B56" s="56"/>
      <c r="C56" s="57"/>
      <c r="D56" s="57"/>
      <c r="E56" s="53"/>
      <c r="F56" s="53"/>
      <c r="G56" s="25">
        <v>0</v>
      </c>
      <c r="H56" s="53"/>
      <c r="I56" s="53"/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8">
        <v>0</v>
      </c>
      <c r="Q56" s="26" t="s">
        <v>79</v>
      </c>
    </row>
    <row r="57" spans="1:17" ht="11.25" customHeight="1">
      <c r="A57" s="77">
        <v>23</v>
      </c>
      <c r="B57" s="79" t="s">
        <v>92</v>
      </c>
      <c r="C57" s="58" t="s">
        <v>13</v>
      </c>
      <c r="D57" s="58">
        <v>20062007</v>
      </c>
      <c r="E57" s="61">
        <v>522000</v>
      </c>
      <c r="F57" s="61">
        <f>G57+G58</f>
        <v>0</v>
      </c>
      <c r="G57" s="25">
        <v>0</v>
      </c>
      <c r="H57" s="61">
        <v>522000</v>
      </c>
      <c r="I57" s="61">
        <f>J58+K58+L58+M58+P58</f>
        <v>0</v>
      </c>
      <c r="J57" s="25">
        <v>400000</v>
      </c>
      <c r="K57" s="25">
        <v>122000</v>
      </c>
      <c r="L57" s="25">
        <v>0</v>
      </c>
      <c r="M57" s="25">
        <v>0</v>
      </c>
      <c r="N57" s="25">
        <v>0</v>
      </c>
      <c r="O57" s="25">
        <v>0</v>
      </c>
      <c r="P57" s="8">
        <v>0</v>
      </c>
      <c r="Q57" s="26" t="s">
        <v>17</v>
      </c>
    </row>
    <row r="58" spans="1:17" ht="15" customHeight="1">
      <c r="A58" s="78"/>
      <c r="B58" s="80"/>
      <c r="C58" s="81"/>
      <c r="D58" s="81"/>
      <c r="E58" s="64"/>
      <c r="F58" s="64"/>
      <c r="G58" s="25">
        <v>0</v>
      </c>
      <c r="H58" s="64"/>
      <c r="I58" s="64"/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8">
        <v>0</v>
      </c>
      <c r="Q58" s="26" t="s">
        <v>79</v>
      </c>
    </row>
    <row r="59" spans="1:17" ht="16.5" customHeight="1">
      <c r="A59" s="77">
        <v>24</v>
      </c>
      <c r="B59" s="79" t="s">
        <v>93</v>
      </c>
      <c r="C59" s="58" t="s">
        <v>13</v>
      </c>
      <c r="D59" s="58">
        <v>2006</v>
      </c>
      <c r="E59" s="61">
        <v>280000</v>
      </c>
      <c r="F59" s="61">
        <f>G59+G60</f>
        <v>0</v>
      </c>
      <c r="G59" s="25">
        <v>0</v>
      </c>
      <c r="H59" s="61">
        <v>280000</v>
      </c>
      <c r="I59" s="61">
        <f>J60+K60+L60+M60+P60</f>
        <v>0</v>
      </c>
      <c r="J59" s="25">
        <v>280000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8">
        <v>0</v>
      </c>
      <c r="Q59" s="26" t="s">
        <v>17</v>
      </c>
    </row>
    <row r="60" spans="1:17" ht="16.5" customHeight="1">
      <c r="A60" s="78"/>
      <c r="B60" s="80"/>
      <c r="C60" s="81"/>
      <c r="D60" s="81"/>
      <c r="E60" s="64"/>
      <c r="F60" s="64"/>
      <c r="G60" s="25">
        <v>0</v>
      </c>
      <c r="H60" s="64"/>
      <c r="I60" s="64"/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8">
        <v>0</v>
      </c>
      <c r="Q60" s="26" t="s">
        <v>79</v>
      </c>
    </row>
    <row r="61" spans="1:17" ht="17.25" customHeight="1">
      <c r="A61" s="77">
        <v>25</v>
      </c>
      <c r="B61" s="79" t="s">
        <v>110</v>
      </c>
      <c r="C61" s="58" t="s">
        <v>13</v>
      </c>
      <c r="D61" s="58" t="s">
        <v>91</v>
      </c>
      <c r="E61" s="61">
        <f>F61+H61+I61</f>
        <v>215000</v>
      </c>
      <c r="F61" s="61">
        <f>G61+G62</f>
        <v>0</v>
      </c>
      <c r="G61" s="25">
        <v>0</v>
      </c>
      <c r="H61" s="61">
        <f>J61+K61+L61+M61+P61</f>
        <v>215000</v>
      </c>
      <c r="I61" s="61">
        <f>J62+K62+L62+M62+P62</f>
        <v>0</v>
      </c>
      <c r="J61" s="25">
        <v>0</v>
      </c>
      <c r="K61" s="25">
        <v>15000</v>
      </c>
      <c r="L61" s="25">
        <v>100000</v>
      </c>
      <c r="M61" s="25">
        <v>100000</v>
      </c>
      <c r="N61" s="25">
        <v>0</v>
      </c>
      <c r="O61" s="25">
        <v>0</v>
      </c>
      <c r="P61" s="8">
        <v>0</v>
      </c>
      <c r="Q61" s="26" t="s">
        <v>17</v>
      </c>
    </row>
    <row r="62" spans="1:17" ht="18" customHeight="1">
      <c r="A62" s="78"/>
      <c r="B62" s="80"/>
      <c r="C62" s="81"/>
      <c r="D62" s="81"/>
      <c r="E62" s="64"/>
      <c r="F62" s="64"/>
      <c r="G62" s="25">
        <v>0</v>
      </c>
      <c r="H62" s="64"/>
      <c r="I62" s="64"/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8">
        <v>0</v>
      </c>
      <c r="Q62" s="26" t="s">
        <v>79</v>
      </c>
    </row>
    <row r="63" spans="1:20" ht="14.25" customHeight="1">
      <c r="A63" s="55">
        <v>26</v>
      </c>
      <c r="B63" s="56" t="s">
        <v>65</v>
      </c>
      <c r="C63" s="57" t="s">
        <v>13</v>
      </c>
      <c r="D63" s="57" t="s">
        <v>87</v>
      </c>
      <c r="E63" s="53">
        <v>998000</v>
      </c>
      <c r="F63" s="53">
        <f>G63+G64</f>
        <v>18000</v>
      </c>
      <c r="G63" s="25">
        <v>18000</v>
      </c>
      <c r="H63" s="53">
        <f>J63+K63+L63+M63+P63</f>
        <v>784000</v>
      </c>
      <c r="I63" s="53">
        <f>J64+K64+L64+M64+P64</f>
        <v>196000</v>
      </c>
      <c r="J63" s="25">
        <f>650000*0.8</f>
        <v>520000</v>
      </c>
      <c r="K63" s="25">
        <f>330000*0.8</f>
        <v>264000</v>
      </c>
      <c r="L63" s="25">
        <v>0</v>
      </c>
      <c r="M63" s="25">
        <v>0</v>
      </c>
      <c r="N63" s="25">
        <v>0</v>
      </c>
      <c r="O63" s="25">
        <v>0</v>
      </c>
      <c r="P63" s="8">
        <v>0</v>
      </c>
      <c r="Q63" s="26" t="s">
        <v>100</v>
      </c>
      <c r="T63" s="4">
        <f>F63+H63+I63</f>
        <v>998000</v>
      </c>
    </row>
    <row r="64" spans="1:17" ht="16.5" customHeight="1">
      <c r="A64" s="55"/>
      <c r="B64" s="56"/>
      <c r="C64" s="57"/>
      <c r="D64" s="57"/>
      <c r="E64" s="53"/>
      <c r="F64" s="53"/>
      <c r="G64" s="25">
        <v>0</v>
      </c>
      <c r="H64" s="53"/>
      <c r="I64" s="53"/>
      <c r="J64" s="25">
        <f>650000*0.2</f>
        <v>130000</v>
      </c>
      <c r="K64" s="25">
        <f>330000*0.2</f>
        <v>66000</v>
      </c>
      <c r="L64" s="25">
        <v>0</v>
      </c>
      <c r="M64" s="25">
        <v>0</v>
      </c>
      <c r="N64" s="25">
        <v>0</v>
      </c>
      <c r="O64" s="25">
        <v>0</v>
      </c>
      <c r="P64" s="8">
        <v>0</v>
      </c>
      <c r="Q64" s="26" t="s">
        <v>101</v>
      </c>
    </row>
    <row r="65" spans="1:20" ht="13.5" customHeight="1">
      <c r="A65" s="55">
        <v>27</v>
      </c>
      <c r="B65" s="56" t="s">
        <v>29</v>
      </c>
      <c r="C65" s="57" t="s">
        <v>13</v>
      </c>
      <c r="D65" s="57" t="s">
        <v>88</v>
      </c>
      <c r="E65" s="53">
        <f>F65+H65+I65</f>
        <v>2100000</v>
      </c>
      <c r="F65" s="53">
        <f>SUM(G65+G66)</f>
        <v>25000</v>
      </c>
      <c r="G65" s="25">
        <v>25000</v>
      </c>
      <c r="H65" s="53">
        <f>J65+K65+L65+M65+P65+N65+O65</f>
        <v>518750</v>
      </c>
      <c r="I65" s="53">
        <f>J66+K66+L66+M66+P66+N66+O66</f>
        <v>1556250</v>
      </c>
      <c r="J65" s="25">
        <v>0</v>
      </c>
      <c r="K65" s="25">
        <f>200000*0.25</f>
        <v>50000</v>
      </c>
      <c r="L65" s="25">
        <v>50000</v>
      </c>
      <c r="M65" s="25">
        <f>475000*0.25</f>
        <v>118750</v>
      </c>
      <c r="N65" s="25">
        <f>500000*0.25</f>
        <v>125000</v>
      </c>
      <c r="O65" s="25">
        <f>700000*0.25</f>
        <v>175000</v>
      </c>
      <c r="P65" s="8"/>
      <c r="Q65" s="26" t="s">
        <v>102</v>
      </c>
      <c r="T65" s="4">
        <f>F65+H65+I65</f>
        <v>2100000</v>
      </c>
    </row>
    <row r="66" spans="1:17" ht="12" customHeight="1">
      <c r="A66" s="55"/>
      <c r="B66" s="56"/>
      <c r="C66" s="57"/>
      <c r="D66" s="57"/>
      <c r="E66" s="53"/>
      <c r="F66" s="53"/>
      <c r="G66" s="25">
        <v>0</v>
      </c>
      <c r="H66" s="53"/>
      <c r="I66" s="53"/>
      <c r="J66" s="25">
        <v>0</v>
      </c>
      <c r="K66" s="25">
        <v>150000</v>
      </c>
      <c r="L66" s="25">
        <v>150000</v>
      </c>
      <c r="M66" s="25">
        <f>475000-M65</f>
        <v>356250</v>
      </c>
      <c r="N66" s="25">
        <f>500000-N65</f>
        <v>375000</v>
      </c>
      <c r="O66" s="25">
        <f>700000-O65</f>
        <v>525000</v>
      </c>
      <c r="P66" s="8"/>
      <c r="Q66" s="26" t="s">
        <v>16</v>
      </c>
    </row>
    <row r="67" spans="1:20" ht="12" customHeight="1">
      <c r="A67" s="55">
        <v>28</v>
      </c>
      <c r="B67" s="56" t="s">
        <v>30</v>
      </c>
      <c r="C67" s="57" t="s">
        <v>13</v>
      </c>
      <c r="D67" s="57" t="s">
        <v>46</v>
      </c>
      <c r="E67" s="53">
        <f>F67+H67+I67</f>
        <v>8005000</v>
      </c>
      <c r="F67" s="53">
        <f>SUM(G67+G68)</f>
        <v>5000</v>
      </c>
      <c r="G67" s="25">
        <v>5000</v>
      </c>
      <c r="H67" s="53">
        <f>N67+O67</f>
        <v>2000000</v>
      </c>
      <c r="I67" s="53">
        <f>N68+O68</f>
        <v>6000000</v>
      </c>
      <c r="J67" s="25">
        <v>0</v>
      </c>
      <c r="K67" s="25">
        <v>0</v>
      </c>
      <c r="L67" s="25">
        <v>0</v>
      </c>
      <c r="M67" s="25">
        <v>0</v>
      </c>
      <c r="N67" s="25">
        <f>180000*0.25</f>
        <v>45000</v>
      </c>
      <c r="O67" s="25">
        <f>7820000*0.25</f>
        <v>1955000</v>
      </c>
      <c r="P67" s="8"/>
      <c r="Q67" s="26" t="s">
        <v>80</v>
      </c>
      <c r="T67" s="4">
        <f>F67+H67+I67</f>
        <v>8005000</v>
      </c>
    </row>
    <row r="68" spans="1:17" ht="12.75" customHeight="1">
      <c r="A68" s="55"/>
      <c r="B68" s="56"/>
      <c r="C68" s="57"/>
      <c r="D68" s="57"/>
      <c r="E68" s="53"/>
      <c r="F68" s="53"/>
      <c r="G68" s="25">
        <v>0</v>
      </c>
      <c r="H68" s="53"/>
      <c r="I68" s="53"/>
      <c r="J68" s="25">
        <v>0</v>
      </c>
      <c r="K68" s="25">
        <v>0</v>
      </c>
      <c r="L68" s="25">
        <v>0</v>
      </c>
      <c r="M68" s="25">
        <v>0</v>
      </c>
      <c r="N68" s="25">
        <f>180000-N67</f>
        <v>135000</v>
      </c>
      <c r="O68" s="25">
        <f>7820000-O67</f>
        <v>5865000</v>
      </c>
      <c r="P68" s="8"/>
      <c r="Q68" s="26" t="s">
        <v>16</v>
      </c>
    </row>
    <row r="69" spans="1:17" ht="16.5" customHeight="1">
      <c r="A69" s="55">
        <v>29</v>
      </c>
      <c r="B69" s="56" t="s">
        <v>31</v>
      </c>
      <c r="C69" s="57" t="s">
        <v>13</v>
      </c>
      <c r="D69" s="57" t="s">
        <v>47</v>
      </c>
      <c r="E69" s="53">
        <f>F69+H69+I69</f>
        <v>295000</v>
      </c>
      <c r="F69" s="53">
        <f>SUM(G69+G70)</f>
        <v>15000</v>
      </c>
      <c r="G69" s="25">
        <v>15000</v>
      </c>
      <c r="H69" s="53">
        <f>J69+K69+L69+M69+N69+O69</f>
        <v>280000</v>
      </c>
      <c r="I69" s="53">
        <f>J70+K70+L70+M70+P70</f>
        <v>0</v>
      </c>
      <c r="J69" s="25">
        <v>30000</v>
      </c>
      <c r="K69" s="25">
        <v>50000</v>
      </c>
      <c r="L69" s="25">
        <v>50000</v>
      </c>
      <c r="M69" s="25">
        <v>50000</v>
      </c>
      <c r="N69" s="25">
        <v>50000</v>
      </c>
      <c r="O69" s="25">
        <v>50000</v>
      </c>
      <c r="P69" s="8"/>
      <c r="Q69" s="26" t="s">
        <v>17</v>
      </c>
    </row>
    <row r="70" spans="1:17" ht="17.25" customHeight="1">
      <c r="A70" s="55"/>
      <c r="B70" s="56"/>
      <c r="C70" s="57"/>
      <c r="D70" s="57"/>
      <c r="E70" s="53"/>
      <c r="F70" s="53"/>
      <c r="G70" s="25">
        <v>0</v>
      </c>
      <c r="H70" s="53"/>
      <c r="I70" s="53"/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8">
        <v>0</v>
      </c>
      <c r="Q70" s="26" t="s">
        <v>77</v>
      </c>
    </row>
    <row r="71" spans="1:17" ht="13.5" customHeight="1">
      <c r="A71" s="55">
        <v>30</v>
      </c>
      <c r="B71" s="56" t="s">
        <v>32</v>
      </c>
      <c r="C71" s="57" t="s">
        <v>13</v>
      </c>
      <c r="D71" s="57" t="s">
        <v>20</v>
      </c>
      <c r="E71" s="53">
        <f>F71+H71+I71</f>
        <v>200000</v>
      </c>
      <c r="F71" s="53">
        <f>SUM(G71+G72)</f>
        <v>0</v>
      </c>
      <c r="G71" s="25">
        <v>0</v>
      </c>
      <c r="H71" s="53">
        <f>J71+K71+L71+M71+P71</f>
        <v>50000</v>
      </c>
      <c r="I71" s="53">
        <f>J72+K72+L72+M72+P72</f>
        <v>150000</v>
      </c>
      <c r="J71" s="25">
        <v>0</v>
      </c>
      <c r="K71" s="25">
        <v>0</v>
      </c>
      <c r="L71" s="25">
        <v>25000</v>
      </c>
      <c r="M71" s="25">
        <v>25000</v>
      </c>
      <c r="N71" s="25">
        <v>0</v>
      </c>
      <c r="O71" s="25">
        <v>0</v>
      </c>
      <c r="P71" s="8">
        <v>0</v>
      </c>
      <c r="Q71" s="26" t="s">
        <v>15</v>
      </c>
    </row>
    <row r="72" spans="1:17" ht="12.75" customHeight="1">
      <c r="A72" s="55"/>
      <c r="B72" s="56"/>
      <c r="C72" s="57"/>
      <c r="D72" s="57"/>
      <c r="E72" s="53"/>
      <c r="F72" s="53"/>
      <c r="G72" s="25">
        <v>0</v>
      </c>
      <c r="H72" s="53"/>
      <c r="I72" s="53"/>
      <c r="J72" s="25">
        <v>0</v>
      </c>
      <c r="K72" s="25">
        <v>0</v>
      </c>
      <c r="L72" s="25">
        <v>75000</v>
      </c>
      <c r="M72" s="25">
        <v>75000</v>
      </c>
      <c r="N72" s="25">
        <v>0</v>
      </c>
      <c r="O72" s="25">
        <v>0</v>
      </c>
      <c r="P72" s="8">
        <v>0</v>
      </c>
      <c r="Q72" s="26" t="s">
        <v>68</v>
      </c>
    </row>
    <row r="73" spans="1:17" ht="15.75" customHeight="1">
      <c r="A73" s="55">
        <v>31</v>
      </c>
      <c r="B73" s="56" t="s">
        <v>33</v>
      </c>
      <c r="C73" s="57" t="s">
        <v>13</v>
      </c>
      <c r="D73" s="57" t="s">
        <v>45</v>
      </c>
      <c r="E73" s="53">
        <f>F73+H73+I73</f>
        <v>300000</v>
      </c>
      <c r="F73" s="53">
        <f>SUM(G73+G74)</f>
        <v>0</v>
      </c>
      <c r="G73" s="25">
        <v>0</v>
      </c>
      <c r="H73" s="53">
        <f>J73+K73+N73+O73+L73+M73+P73</f>
        <v>75000</v>
      </c>
      <c r="I73" s="53">
        <f>J74+K74+L74+M74+P74+N74+O74</f>
        <v>225000</v>
      </c>
      <c r="J73" s="25">
        <v>0</v>
      </c>
      <c r="K73" s="25">
        <v>0</v>
      </c>
      <c r="L73" s="25">
        <v>0</v>
      </c>
      <c r="M73" s="25">
        <v>25000</v>
      </c>
      <c r="N73" s="25">
        <v>50000</v>
      </c>
      <c r="O73" s="25">
        <v>0</v>
      </c>
      <c r="P73" s="8"/>
      <c r="Q73" s="26" t="s">
        <v>83</v>
      </c>
    </row>
    <row r="74" spans="1:17" ht="15.75" customHeight="1">
      <c r="A74" s="55"/>
      <c r="B74" s="56"/>
      <c r="C74" s="57"/>
      <c r="D74" s="57"/>
      <c r="E74" s="53"/>
      <c r="F74" s="53"/>
      <c r="G74" s="25">
        <v>0</v>
      </c>
      <c r="H74" s="53"/>
      <c r="I74" s="53"/>
      <c r="J74" s="25">
        <v>0</v>
      </c>
      <c r="K74" s="25">
        <v>0</v>
      </c>
      <c r="L74" s="25">
        <v>0</v>
      </c>
      <c r="M74" s="25">
        <v>75000</v>
      </c>
      <c r="N74" s="25">
        <v>150000</v>
      </c>
      <c r="O74" s="25">
        <v>0</v>
      </c>
      <c r="P74" s="8"/>
      <c r="Q74" s="26" t="s">
        <v>68</v>
      </c>
    </row>
    <row r="75" spans="1:20" ht="13.5" customHeight="1">
      <c r="A75" s="55">
        <v>32</v>
      </c>
      <c r="B75" s="56" t="s">
        <v>103</v>
      </c>
      <c r="C75" s="57" t="s">
        <v>13</v>
      </c>
      <c r="D75" s="57">
        <v>2007</v>
      </c>
      <c r="E75" s="53">
        <f>F75+H75+I75</f>
        <v>225000</v>
      </c>
      <c r="F75" s="53">
        <f>SUM(G75+G76)</f>
        <v>0</v>
      </c>
      <c r="G75" s="25">
        <v>0</v>
      </c>
      <c r="H75" s="53">
        <f>J75+K75+L75+M75+P75</f>
        <v>56250</v>
      </c>
      <c r="I75" s="53">
        <f>J76+K76+L76+M76+P76</f>
        <v>168750</v>
      </c>
      <c r="J75" s="25">
        <v>0</v>
      </c>
      <c r="K75" s="25">
        <v>56250</v>
      </c>
      <c r="L75" s="25">
        <v>0</v>
      </c>
      <c r="M75" s="25">
        <v>0</v>
      </c>
      <c r="N75" s="25">
        <v>0</v>
      </c>
      <c r="O75" s="25">
        <v>0</v>
      </c>
      <c r="P75" s="8">
        <v>0</v>
      </c>
      <c r="Q75" s="26" t="s">
        <v>80</v>
      </c>
      <c r="T75" s="4">
        <f>H75+I75</f>
        <v>225000</v>
      </c>
    </row>
    <row r="76" spans="1:17" ht="12.75" customHeight="1">
      <c r="A76" s="55"/>
      <c r="B76" s="56"/>
      <c r="C76" s="57"/>
      <c r="D76" s="57"/>
      <c r="E76" s="53"/>
      <c r="F76" s="53"/>
      <c r="G76" s="25">
        <v>0</v>
      </c>
      <c r="H76" s="53"/>
      <c r="I76" s="53"/>
      <c r="J76" s="25">
        <v>0</v>
      </c>
      <c r="K76" s="25">
        <v>168750</v>
      </c>
      <c r="L76" s="25">
        <v>0</v>
      </c>
      <c r="M76" s="25">
        <v>0</v>
      </c>
      <c r="N76" s="25">
        <v>0</v>
      </c>
      <c r="O76" s="25">
        <v>0</v>
      </c>
      <c r="P76" s="8">
        <v>0</v>
      </c>
      <c r="Q76" s="26" t="s">
        <v>16</v>
      </c>
    </row>
    <row r="77" spans="1:17" s="19" customFormat="1" ht="12" customHeight="1">
      <c r="A77" s="55">
        <v>33</v>
      </c>
      <c r="B77" s="56" t="s">
        <v>89</v>
      </c>
      <c r="C77" s="57" t="s">
        <v>13</v>
      </c>
      <c r="D77" s="57" t="s">
        <v>90</v>
      </c>
      <c r="E77" s="53">
        <f>F77+H77+I77</f>
        <v>315000</v>
      </c>
      <c r="F77" s="53">
        <f>SUM(G77+G78)</f>
        <v>0</v>
      </c>
      <c r="G77" s="25">
        <v>0</v>
      </c>
      <c r="H77" s="53">
        <v>315000</v>
      </c>
      <c r="I77" s="53">
        <f>J78+K78+L78+M78+P78</f>
        <v>0</v>
      </c>
      <c r="J77" s="25">
        <v>0</v>
      </c>
      <c r="K77" s="25">
        <v>15000</v>
      </c>
      <c r="L77" s="25">
        <v>100000</v>
      </c>
      <c r="M77" s="25">
        <v>100000</v>
      </c>
      <c r="N77" s="25">
        <v>100000</v>
      </c>
      <c r="O77" s="25">
        <v>0</v>
      </c>
      <c r="P77" s="8"/>
      <c r="Q77" s="26" t="s">
        <v>78</v>
      </c>
    </row>
    <row r="78" spans="1:17" s="19" customFormat="1" ht="15" customHeight="1">
      <c r="A78" s="55"/>
      <c r="B78" s="56"/>
      <c r="C78" s="57"/>
      <c r="D78" s="57"/>
      <c r="E78" s="53"/>
      <c r="F78" s="53"/>
      <c r="G78" s="25">
        <v>0</v>
      </c>
      <c r="H78" s="53"/>
      <c r="I78" s="53"/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8">
        <v>0</v>
      </c>
      <c r="Q78" s="26" t="s">
        <v>82</v>
      </c>
    </row>
    <row r="79" spans="1:20" ht="15.75" customHeight="1">
      <c r="A79" s="77">
        <v>34</v>
      </c>
      <c r="B79" s="79" t="s">
        <v>48</v>
      </c>
      <c r="C79" s="93" t="s">
        <v>13</v>
      </c>
      <c r="D79" s="93" t="s">
        <v>49</v>
      </c>
      <c r="E79" s="61">
        <f>F79+H79+I79</f>
        <v>53000</v>
      </c>
      <c r="F79" s="61">
        <f>G79+G82</f>
        <v>13000</v>
      </c>
      <c r="G79" s="61">
        <v>13000</v>
      </c>
      <c r="H79" s="61">
        <f>J79+K79+L79+M79+P79</f>
        <v>20000</v>
      </c>
      <c r="I79" s="61">
        <f>J82+K82+L82+M82+P82</f>
        <v>20000</v>
      </c>
      <c r="J79" s="61">
        <v>15000</v>
      </c>
      <c r="K79" s="61">
        <v>5000</v>
      </c>
      <c r="L79" s="61">
        <v>0</v>
      </c>
      <c r="M79" s="61">
        <v>0</v>
      </c>
      <c r="N79" s="61">
        <v>0</v>
      </c>
      <c r="O79" s="61">
        <v>0</v>
      </c>
      <c r="P79" s="75">
        <v>0</v>
      </c>
      <c r="Q79" s="26" t="s">
        <v>104</v>
      </c>
      <c r="T79" s="4">
        <f>H79+I79+F79</f>
        <v>53000</v>
      </c>
    </row>
    <row r="80" spans="1:17" ht="14.25" customHeight="1" hidden="1">
      <c r="A80" s="99"/>
      <c r="B80" s="91"/>
      <c r="C80" s="94"/>
      <c r="D80" s="94"/>
      <c r="E80" s="62"/>
      <c r="F80" s="62"/>
      <c r="G80" s="64"/>
      <c r="H80" s="62"/>
      <c r="I80" s="62"/>
      <c r="J80" s="64"/>
      <c r="K80" s="64"/>
      <c r="L80" s="64"/>
      <c r="M80" s="64"/>
      <c r="N80" s="64"/>
      <c r="O80" s="64"/>
      <c r="P80" s="76"/>
      <c r="Q80" s="26" t="s">
        <v>68</v>
      </c>
    </row>
    <row r="81" spans="1:17" ht="12.75" customHeight="1" hidden="1">
      <c r="A81" s="99"/>
      <c r="B81" s="91"/>
      <c r="C81" s="94"/>
      <c r="D81" s="94"/>
      <c r="E81" s="62"/>
      <c r="F81" s="62"/>
      <c r="G81" s="25">
        <v>19000</v>
      </c>
      <c r="H81" s="62"/>
      <c r="I81" s="62"/>
      <c r="J81" s="25">
        <v>30000</v>
      </c>
      <c r="K81" s="25">
        <v>10000</v>
      </c>
      <c r="L81" s="25">
        <v>0</v>
      </c>
      <c r="M81" s="25">
        <v>0</v>
      </c>
      <c r="N81" s="25">
        <v>0</v>
      </c>
      <c r="O81" s="25">
        <v>0</v>
      </c>
      <c r="P81" s="8">
        <v>0</v>
      </c>
      <c r="Q81" s="26" t="s">
        <v>18</v>
      </c>
    </row>
    <row r="82" spans="1:17" ht="16.5" customHeight="1">
      <c r="A82" s="100"/>
      <c r="B82" s="92"/>
      <c r="C82" s="95"/>
      <c r="D82" s="95"/>
      <c r="E82" s="63"/>
      <c r="F82" s="63"/>
      <c r="G82" s="25">
        <v>0</v>
      </c>
      <c r="H82" s="63"/>
      <c r="I82" s="63"/>
      <c r="J82" s="25">
        <v>15000</v>
      </c>
      <c r="K82" s="25">
        <v>5000</v>
      </c>
      <c r="L82" s="25">
        <v>0</v>
      </c>
      <c r="M82" s="25">
        <v>0</v>
      </c>
      <c r="N82" s="25">
        <v>0</v>
      </c>
      <c r="O82" s="25">
        <v>0</v>
      </c>
      <c r="P82" s="8">
        <v>0</v>
      </c>
      <c r="Q82" s="26" t="s">
        <v>105</v>
      </c>
    </row>
    <row r="83" spans="1:17" ht="12.75" customHeight="1">
      <c r="A83" s="55">
        <v>35</v>
      </c>
      <c r="B83" s="56" t="s">
        <v>34</v>
      </c>
      <c r="C83" s="57" t="s">
        <v>13</v>
      </c>
      <c r="D83" s="57" t="s">
        <v>44</v>
      </c>
      <c r="E83" s="53">
        <v>215000</v>
      </c>
      <c r="F83" s="53">
        <f>SUM(G83+G84)</f>
        <v>0</v>
      </c>
      <c r="G83" s="25">
        <v>0</v>
      </c>
      <c r="H83" s="53">
        <f>M83+N83</f>
        <v>215000</v>
      </c>
      <c r="I83" s="53">
        <f>J84+K84+L84+M84+P84</f>
        <v>0</v>
      </c>
      <c r="J83" s="25">
        <v>0</v>
      </c>
      <c r="K83" s="25">
        <v>0</v>
      </c>
      <c r="L83" s="25">
        <v>0</v>
      </c>
      <c r="M83" s="25">
        <v>125000</v>
      </c>
      <c r="N83" s="25">
        <v>90000</v>
      </c>
      <c r="O83" s="25">
        <v>0</v>
      </c>
      <c r="P83" s="8"/>
      <c r="Q83" s="26" t="s">
        <v>78</v>
      </c>
    </row>
    <row r="84" spans="1:17" ht="12" customHeight="1">
      <c r="A84" s="55"/>
      <c r="B84" s="56"/>
      <c r="C84" s="57"/>
      <c r="D84" s="57"/>
      <c r="E84" s="53"/>
      <c r="F84" s="53"/>
      <c r="G84" s="25">
        <v>0</v>
      </c>
      <c r="H84" s="53"/>
      <c r="I84" s="53"/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8">
        <v>0</v>
      </c>
      <c r="Q84" s="26" t="s">
        <v>77</v>
      </c>
    </row>
    <row r="85" spans="1:17" ht="12.75" customHeight="1" hidden="1">
      <c r="A85" s="55">
        <v>26</v>
      </c>
      <c r="B85" s="65"/>
      <c r="C85" s="57" t="s">
        <v>13</v>
      </c>
      <c r="D85" s="57"/>
      <c r="E85" s="53">
        <f>F85+H85+I85</f>
        <v>0</v>
      </c>
      <c r="F85" s="53">
        <f>SUM(G85+G86)</f>
        <v>0</v>
      </c>
      <c r="G85" s="25">
        <v>0</v>
      </c>
      <c r="H85" s="53">
        <f>SUM(J85:P85)</f>
        <v>0</v>
      </c>
      <c r="I85" s="53">
        <f>SUM(J86:P86)</f>
        <v>0</v>
      </c>
      <c r="J85" s="25"/>
      <c r="K85" s="25"/>
      <c r="L85" s="25"/>
      <c r="M85" s="25"/>
      <c r="N85" s="25"/>
      <c r="O85" s="25"/>
      <c r="P85" s="16"/>
      <c r="Q85" s="30"/>
    </row>
    <row r="86" spans="1:17" ht="12.75" customHeight="1" hidden="1">
      <c r="A86" s="55"/>
      <c r="B86" s="65"/>
      <c r="C86" s="57"/>
      <c r="D86" s="57"/>
      <c r="E86" s="53"/>
      <c r="F86" s="53"/>
      <c r="G86" s="25">
        <v>0</v>
      </c>
      <c r="H86" s="53"/>
      <c r="I86" s="53"/>
      <c r="J86" s="25"/>
      <c r="K86" s="25"/>
      <c r="L86" s="25"/>
      <c r="M86" s="25"/>
      <c r="N86" s="25"/>
      <c r="O86" s="25"/>
      <c r="P86" s="16"/>
      <c r="Q86" s="30"/>
    </row>
    <row r="87" spans="1:17" ht="12.75" customHeight="1" hidden="1">
      <c r="A87" s="55">
        <v>27</v>
      </c>
      <c r="B87" s="65"/>
      <c r="C87" s="57" t="s">
        <v>13</v>
      </c>
      <c r="D87" s="57"/>
      <c r="E87" s="53">
        <f>F87+H87+I87</f>
        <v>0</v>
      </c>
      <c r="F87" s="53">
        <f>SUM(G87+G88)</f>
        <v>0</v>
      </c>
      <c r="G87" s="25">
        <v>0</v>
      </c>
      <c r="H87" s="53">
        <f>SUM(J87:P87)</f>
        <v>0</v>
      </c>
      <c r="I87" s="53">
        <f>SUM(J88:P88)</f>
        <v>0</v>
      </c>
      <c r="J87" s="25"/>
      <c r="K87" s="25"/>
      <c r="L87" s="25"/>
      <c r="M87" s="25"/>
      <c r="N87" s="25"/>
      <c r="O87" s="25"/>
      <c r="P87" s="16"/>
      <c r="Q87" s="30"/>
    </row>
    <row r="88" spans="1:17" ht="12.75" customHeight="1" hidden="1">
      <c r="A88" s="55"/>
      <c r="B88" s="65"/>
      <c r="C88" s="57"/>
      <c r="D88" s="57"/>
      <c r="E88" s="53"/>
      <c r="F88" s="53"/>
      <c r="G88" s="25">
        <v>0</v>
      </c>
      <c r="H88" s="53"/>
      <c r="I88" s="53"/>
      <c r="J88" s="25"/>
      <c r="K88" s="25"/>
      <c r="L88" s="25"/>
      <c r="M88" s="25"/>
      <c r="N88" s="25"/>
      <c r="O88" s="25"/>
      <c r="P88" s="16"/>
      <c r="Q88" s="30"/>
    </row>
    <row r="89" spans="1:17" ht="12.75" customHeight="1" hidden="1">
      <c r="A89" s="55">
        <v>28</v>
      </c>
      <c r="B89" s="65"/>
      <c r="C89" s="57" t="s">
        <v>13</v>
      </c>
      <c r="D89" s="57"/>
      <c r="E89" s="53">
        <f>F89+H89+I89</f>
        <v>0</v>
      </c>
      <c r="F89" s="53">
        <f>SUM(G89+G90)</f>
        <v>0</v>
      </c>
      <c r="G89" s="25">
        <v>0</v>
      </c>
      <c r="H89" s="53">
        <f>SUM(J89:P89)</f>
        <v>0</v>
      </c>
      <c r="I89" s="53">
        <f>SUM(J90:P90)</f>
        <v>0</v>
      </c>
      <c r="J89" s="25"/>
      <c r="K89" s="25"/>
      <c r="L89" s="25"/>
      <c r="M89" s="25"/>
      <c r="N89" s="25"/>
      <c r="O89" s="25"/>
      <c r="P89" s="16"/>
      <c r="Q89" s="30"/>
    </row>
    <row r="90" spans="1:17" ht="12.75" customHeight="1" hidden="1">
      <c r="A90" s="55"/>
      <c r="B90" s="65"/>
      <c r="C90" s="57"/>
      <c r="D90" s="57"/>
      <c r="E90" s="53"/>
      <c r="F90" s="53"/>
      <c r="G90" s="25">
        <v>0</v>
      </c>
      <c r="H90" s="53"/>
      <c r="I90" s="53"/>
      <c r="J90" s="25"/>
      <c r="K90" s="25"/>
      <c r="L90" s="25"/>
      <c r="M90" s="25"/>
      <c r="N90" s="25"/>
      <c r="O90" s="25"/>
      <c r="P90" s="16"/>
      <c r="Q90" s="30"/>
    </row>
    <row r="91" spans="1:17" s="1" customFormat="1" ht="12" customHeight="1" hidden="1">
      <c r="A91" s="55">
        <v>29</v>
      </c>
      <c r="B91" s="65"/>
      <c r="C91" s="57" t="s">
        <v>13</v>
      </c>
      <c r="D91" s="57"/>
      <c r="E91" s="53">
        <f>F91+H91+I91</f>
        <v>0</v>
      </c>
      <c r="F91" s="53">
        <f>SUM(G91+G92)</f>
        <v>0</v>
      </c>
      <c r="G91" s="25">
        <v>0</v>
      </c>
      <c r="H91" s="53">
        <f>SUM(J91:P91)</f>
        <v>0</v>
      </c>
      <c r="I91" s="53">
        <f>SUM(J92:P92)</f>
        <v>0</v>
      </c>
      <c r="J91" s="25"/>
      <c r="K91" s="25"/>
      <c r="L91" s="25"/>
      <c r="M91" s="25"/>
      <c r="N91" s="25"/>
      <c r="O91" s="25"/>
      <c r="P91" s="16"/>
      <c r="Q91" s="30"/>
    </row>
    <row r="92" spans="1:17" s="1" customFormat="1" ht="12" customHeight="1" hidden="1">
      <c r="A92" s="55"/>
      <c r="B92" s="65"/>
      <c r="C92" s="57"/>
      <c r="D92" s="57"/>
      <c r="E92" s="53"/>
      <c r="F92" s="53"/>
      <c r="G92" s="25">
        <v>0</v>
      </c>
      <c r="H92" s="53"/>
      <c r="I92" s="53"/>
      <c r="J92" s="25"/>
      <c r="K92" s="25"/>
      <c r="L92" s="25"/>
      <c r="M92" s="25"/>
      <c r="N92" s="25"/>
      <c r="O92" s="25"/>
      <c r="P92" s="16"/>
      <c r="Q92" s="30"/>
    </row>
    <row r="93" spans="1:17" ht="12.75" customHeight="1" hidden="1">
      <c r="A93" s="55">
        <v>30</v>
      </c>
      <c r="B93" s="65"/>
      <c r="C93" s="57" t="s">
        <v>13</v>
      </c>
      <c r="D93" s="57"/>
      <c r="E93" s="53">
        <f>F93+H93+I93</f>
        <v>0</v>
      </c>
      <c r="F93" s="53">
        <f>SUM(G93+G94)</f>
        <v>0</v>
      </c>
      <c r="G93" s="25">
        <v>0</v>
      </c>
      <c r="H93" s="53">
        <f>SUM(J93:P93)</f>
        <v>0</v>
      </c>
      <c r="I93" s="53">
        <f>SUM(J94:P94)</f>
        <v>0</v>
      </c>
      <c r="J93" s="25"/>
      <c r="K93" s="25"/>
      <c r="L93" s="25"/>
      <c r="M93" s="25"/>
      <c r="N93" s="25"/>
      <c r="O93" s="25"/>
      <c r="P93" s="16"/>
      <c r="Q93" s="30"/>
    </row>
    <row r="94" spans="1:17" ht="12.75" customHeight="1" hidden="1">
      <c r="A94" s="55"/>
      <c r="B94" s="65"/>
      <c r="C94" s="57"/>
      <c r="D94" s="57"/>
      <c r="E94" s="53"/>
      <c r="F94" s="53"/>
      <c r="G94" s="25">
        <v>0</v>
      </c>
      <c r="H94" s="53"/>
      <c r="I94" s="53"/>
      <c r="J94" s="25"/>
      <c r="K94" s="25"/>
      <c r="L94" s="25"/>
      <c r="M94" s="25"/>
      <c r="N94" s="25"/>
      <c r="O94" s="25"/>
      <c r="P94" s="16"/>
      <c r="Q94" s="30"/>
    </row>
    <row r="95" spans="1:17" ht="12.75" customHeight="1" hidden="1">
      <c r="A95" s="55">
        <v>31</v>
      </c>
      <c r="B95" s="65"/>
      <c r="C95" s="57" t="s">
        <v>13</v>
      </c>
      <c r="D95" s="57"/>
      <c r="E95" s="53">
        <f>F95+H95+I95</f>
        <v>0</v>
      </c>
      <c r="F95" s="53">
        <f>SUM(G95+G96)</f>
        <v>0</v>
      </c>
      <c r="G95" s="25">
        <v>0</v>
      </c>
      <c r="H95" s="53">
        <f>SUM(J95:P95)</f>
        <v>0</v>
      </c>
      <c r="I95" s="53">
        <f>SUM(J96:P96)</f>
        <v>0</v>
      </c>
      <c r="J95" s="25"/>
      <c r="K95" s="25"/>
      <c r="L95" s="25"/>
      <c r="M95" s="25"/>
      <c r="N95" s="25"/>
      <c r="O95" s="25"/>
      <c r="P95" s="16"/>
      <c r="Q95" s="30"/>
    </row>
    <row r="96" spans="1:17" ht="12.75" customHeight="1" hidden="1">
      <c r="A96" s="55"/>
      <c r="B96" s="65"/>
      <c r="C96" s="57"/>
      <c r="D96" s="57"/>
      <c r="E96" s="53"/>
      <c r="F96" s="53"/>
      <c r="G96" s="25">
        <v>0</v>
      </c>
      <c r="H96" s="53"/>
      <c r="I96" s="53"/>
      <c r="J96" s="25"/>
      <c r="K96" s="25"/>
      <c r="L96" s="25"/>
      <c r="M96" s="25"/>
      <c r="N96" s="25"/>
      <c r="O96" s="25"/>
      <c r="P96" s="16"/>
      <c r="Q96" s="30"/>
    </row>
    <row r="97" spans="1:17" ht="12.75" customHeight="1" hidden="1">
      <c r="A97" s="55">
        <v>32</v>
      </c>
      <c r="B97" s="65"/>
      <c r="C97" s="57" t="s">
        <v>13</v>
      </c>
      <c r="D97" s="57"/>
      <c r="E97" s="53">
        <f>F97+H97+I97</f>
        <v>0</v>
      </c>
      <c r="F97" s="53">
        <f>SUM(G97+G98)</f>
        <v>0</v>
      </c>
      <c r="G97" s="25">
        <v>0</v>
      </c>
      <c r="H97" s="53">
        <f>SUM(J97:P97)</f>
        <v>0</v>
      </c>
      <c r="I97" s="53">
        <f>SUM(J98:P98)</f>
        <v>0</v>
      </c>
      <c r="J97" s="25"/>
      <c r="K97" s="25"/>
      <c r="L97" s="25"/>
      <c r="M97" s="25"/>
      <c r="N97" s="25"/>
      <c r="O97" s="25"/>
      <c r="P97" s="16"/>
      <c r="Q97" s="30"/>
    </row>
    <row r="98" spans="1:17" ht="12.75" customHeight="1" hidden="1">
      <c r="A98" s="55"/>
      <c r="B98" s="65"/>
      <c r="C98" s="57"/>
      <c r="D98" s="57"/>
      <c r="E98" s="53"/>
      <c r="F98" s="53"/>
      <c r="G98" s="25">
        <v>0</v>
      </c>
      <c r="H98" s="53"/>
      <c r="I98" s="53"/>
      <c r="J98" s="25"/>
      <c r="K98" s="25"/>
      <c r="L98" s="25"/>
      <c r="M98" s="25"/>
      <c r="N98" s="25"/>
      <c r="O98" s="25"/>
      <c r="P98" s="16"/>
      <c r="Q98" s="30"/>
    </row>
    <row r="99" spans="1:17" ht="12.75" customHeight="1" hidden="1">
      <c r="A99" s="55">
        <v>33</v>
      </c>
      <c r="B99" s="65"/>
      <c r="C99" s="57" t="s">
        <v>13</v>
      </c>
      <c r="D99" s="57"/>
      <c r="E99" s="53">
        <f>F99+H99+I99</f>
        <v>0</v>
      </c>
      <c r="F99" s="53">
        <f>SUM(G99+G100)</f>
        <v>0</v>
      </c>
      <c r="G99" s="25">
        <v>0</v>
      </c>
      <c r="H99" s="53">
        <f>SUM(J99:P99)</f>
        <v>0</v>
      </c>
      <c r="I99" s="53">
        <f>SUM(J100:P100)</f>
        <v>0</v>
      </c>
      <c r="J99" s="25"/>
      <c r="K99" s="25"/>
      <c r="L99" s="25"/>
      <c r="M99" s="25"/>
      <c r="N99" s="25"/>
      <c r="O99" s="25"/>
      <c r="P99" s="16"/>
      <c r="Q99" s="30"/>
    </row>
    <row r="100" spans="1:17" ht="12.75" customHeight="1" hidden="1">
      <c r="A100" s="55"/>
      <c r="B100" s="65"/>
      <c r="C100" s="57"/>
      <c r="D100" s="57"/>
      <c r="E100" s="53"/>
      <c r="F100" s="53"/>
      <c r="G100" s="25">
        <v>0</v>
      </c>
      <c r="H100" s="53"/>
      <c r="I100" s="53"/>
      <c r="J100" s="25"/>
      <c r="K100" s="25"/>
      <c r="L100" s="25"/>
      <c r="M100" s="25"/>
      <c r="N100" s="25"/>
      <c r="O100" s="25"/>
      <c r="P100" s="16"/>
      <c r="Q100" s="30"/>
    </row>
    <row r="101" spans="1:17" ht="12.75" customHeight="1" hidden="1">
      <c r="A101" s="55">
        <v>34</v>
      </c>
      <c r="B101" s="65"/>
      <c r="C101" s="57" t="s">
        <v>13</v>
      </c>
      <c r="D101" s="57"/>
      <c r="E101" s="53">
        <f>F101+H101+I101</f>
        <v>0</v>
      </c>
      <c r="F101" s="53">
        <f>SUM(G101+G102)</f>
        <v>0</v>
      </c>
      <c r="G101" s="25">
        <v>0</v>
      </c>
      <c r="H101" s="53">
        <f>SUM(J101:P101)</f>
        <v>0</v>
      </c>
      <c r="I101" s="53">
        <f>SUM(J102:P102)</f>
        <v>0</v>
      </c>
      <c r="J101" s="25"/>
      <c r="K101" s="25"/>
      <c r="L101" s="25"/>
      <c r="M101" s="25"/>
      <c r="N101" s="25"/>
      <c r="O101" s="25"/>
      <c r="P101" s="16"/>
      <c r="Q101" s="30"/>
    </row>
    <row r="102" spans="1:17" ht="12.75" customHeight="1" hidden="1">
      <c r="A102" s="55"/>
      <c r="B102" s="65"/>
      <c r="C102" s="57"/>
      <c r="D102" s="57"/>
      <c r="E102" s="53"/>
      <c r="F102" s="53"/>
      <c r="G102" s="25">
        <v>0</v>
      </c>
      <c r="H102" s="53"/>
      <c r="I102" s="53"/>
      <c r="J102" s="25"/>
      <c r="K102" s="25"/>
      <c r="L102" s="25"/>
      <c r="M102" s="25"/>
      <c r="N102" s="25"/>
      <c r="O102" s="25"/>
      <c r="P102" s="16"/>
      <c r="Q102" s="30"/>
    </row>
    <row r="103" spans="1:17" ht="12.75" customHeight="1" hidden="1">
      <c r="A103" s="55">
        <v>35</v>
      </c>
      <c r="B103" s="65"/>
      <c r="C103" s="57" t="s">
        <v>13</v>
      </c>
      <c r="D103" s="57"/>
      <c r="E103" s="53">
        <f>F103+H103+I103</f>
        <v>0</v>
      </c>
      <c r="F103" s="53">
        <f>SUM(G103+G104)</f>
        <v>0</v>
      </c>
      <c r="G103" s="25">
        <v>0</v>
      </c>
      <c r="H103" s="53">
        <f>SUM(J103:P103)</f>
        <v>0</v>
      </c>
      <c r="I103" s="53">
        <f>SUM(J104:P104)</f>
        <v>0</v>
      </c>
      <c r="J103" s="25"/>
      <c r="K103" s="25"/>
      <c r="L103" s="25"/>
      <c r="M103" s="25"/>
      <c r="N103" s="25"/>
      <c r="O103" s="25"/>
      <c r="P103" s="16"/>
      <c r="Q103" s="30"/>
    </row>
    <row r="104" spans="1:17" ht="12.75" customHeight="1" hidden="1">
      <c r="A104" s="55"/>
      <c r="B104" s="65"/>
      <c r="C104" s="57"/>
      <c r="D104" s="57"/>
      <c r="E104" s="53"/>
      <c r="F104" s="53"/>
      <c r="G104" s="25">
        <v>0</v>
      </c>
      <c r="H104" s="53"/>
      <c r="I104" s="53"/>
      <c r="J104" s="25"/>
      <c r="K104" s="25"/>
      <c r="L104" s="25"/>
      <c r="M104" s="25"/>
      <c r="N104" s="25"/>
      <c r="O104" s="25"/>
      <c r="P104" s="16"/>
      <c r="Q104" s="30"/>
    </row>
    <row r="105" spans="1:17" ht="12.75" customHeight="1" hidden="1">
      <c r="A105" s="55">
        <v>36</v>
      </c>
      <c r="B105" s="65"/>
      <c r="C105" s="57" t="s">
        <v>13</v>
      </c>
      <c r="D105" s="57"/>
      <c r="E105" s="53">
        <f>F105+H105+I105</f>
        <v>0</v>
      </c>
      <c r="F105" s="53">
        <f>SUM(G105+G106)</f>
        <v>0</v>
      </c>
      <c r="G105" s="25">
        <v>0</v>
      </c>
      <c r="H105" s="53">
        <f>SUM(J105:P105)</f>
        <v>0</v>
      </c>
      <c r="I105" s="53">
        <f>SUM(J106:P106)</f>
        <v>0</v>
      </c>
      <c r="J105" s="25"/>
      <c r="K105" s="25"/>
      <c r="L105" s="25"/>
      <c r="M105" s="25"/>
      <c r="N105" s="25"/>
      <c r="O105" s="25"/>
      <c r="P105" s="16"/>
      <c r="Q105" s="30"/>
    </row>
    <row r="106" spans="1:17" ht="12.75" customHeight="1" hidden="1">
      <c r="A106" s="55"/>
      <c r="B106" s="65"/>
      <c r="C106" s="57"/>
      <c r="D106" s="57"/>
      <c r="E106" s="53"/>
      <c r="F106" s="53"/>
      <c r="G106" s="25">
        <v>0</v>
      </c>
      <c r="H106" s="53"/>
      <c r="I106" s="53"/>
      <c r="J106" s="25"/>
      <c r="K106" s="25"/>
      <c r="L106" s="25"/>
      <c r="M106" s="25"/>
      <c r="N106" s="25"/>
      <c r="O106" s="25"/>
      <c r="P106" s="16"/>
      <c r="Q106" s="30"/>
    </row>
    <row r="107" spans="1:17" ht="12.75" customHeight="1" hidden="1">
      <c r="A107" s="55">
        <v>37</v>
      </c>
      <c r="B107" s="65"/>
      <c r="C107" s="57" t="s">
        <v>13</v>
      </c>
      <c r="D107" s="57"/>
      <c r="E107" s="53">
        <f>F107+H107+I107</f>
        <v>0</v>
      </c>
      <c r="F107" s="53">
        <f>SUM(G107+G108)</f>
        <v>0</v>
      </c>
      <c r="G107" s="25">
        <v>0</v>
      </c>
      <c r="H107" s="53">
        <f>SUM(J107:P107)</f>
        <v>0</v>
      </c>
      <c r="I107" s="53">
        <f>SUM(J108:P108)</f>
        <v>0</v>
      </c>
      <c r="J107" s="25"/>
      <c r="K107" s="25"/>
      <c r="L107" s="25"/>
      <c r="M107" s="25"/>
      <c r="N107" s="25"/>
      <c r="O107" s="25"/>
      <c r="P107" s="16"/>
      <c r="Q107" s="30"/>
    </row>
    <row r="108" spans="1:17" ht="12.75" customHeight="1" hidden="1">
      <c r="A108" s="55"/>
      <c r="B108" s="65"/>
      <c r="C108" s="57"/>
      <c r="D108" s="57"/>
      <c r="E108" s="53"/>
      <c r="F108" s="53"/>
      <c r="G108" s="25">
        <v>0</v>
      </c>
      <c r="H108" s="53"/>
      <c r="I108" s="53"/>
      <c r="J108" s="25"/>
      <c r="K108" s="25"/>
      <c r="L108" s="25"/>
      <c r="M108" s="25"/>
      <c r="N108" s="25"/>
      <c r="O108" s="25"/>
      <c r="P108" s="16"/>
      <c r="Q108" s="30"/>
    </row>
    <row r="109" spans="1:17" ht="12.75" customHeight="1" hidden="1">
      <c r="A109" s="55">
        <v>38</v>
      </c>
      <c r="B109" s="65"/>
      <c r="C109" s="57" t="s">
        <v>13</v>
      </c>
      <c r="D109" s="57"/>
      <c r="E109" s="53">
        <f>F109+H109+I109</f>
        <v>0</v>
      </c>
      <c r="F109" s="53">
        <f>SUM(G109+G110)</f>
        <v>0</v>
      </c>
      <c r="G109" s="25">
        <v>0</v>
      </c>
      <c r="H109" s="53">
        <f>SUM(J109:P109)</f>
        <v>0</v>
      </c>
      <c r="I109" s="53">
        <f>SUM(J110:P110)</f>
        <v>0</v>
      </c>
      <c r="J109" s="25"/>
      <c r="K109" s="25"/>
      <c r="L109" s="25"/>
      <c r="M109" s="25"/>
      <c r="N109" s="25"/>
      <c r="O109" s="25"/>
      <c r="P109" s="16"/>
      <c r="Q109" s="30"/>
    </row>
    <row r="110" spans="1:17" ht="12.75" customHeight="1" hidden="1">
      <c r="A110" s="55"/>
      <c r="B110" s="65"/>
      <c r="C110" s="57"/>
      <c r="D110" s="57"/>
      <c r="E110" s="53"/>
      <c r="F110" s="53"/>
      <c r="G110" s="25">
        <v>0</v>
      </c>
      <c r="H110" s="53"/>
      <c r="I110" s="53"/>
      <c r="J110" s="25"/>
      <c r="K110" s="25"/>
      <c r="L110" s="25"/>
      <c r="M110" s="25"/>
      <c r="N110" s="25"/>
      <c r="O110" s="25"/>
      <c r="P110" s="16"/>
      <c r="Q110" s="30"/>
    </row>
    <row r="111" spans="1:17" ht="12.75" customHeight="1" hidden="1">
      <c r="A111" s="55">
        <v>39</v>
      </c>
      <c r="B111" s="65"/>
      <c r="C111" s="57" t="s">
        <v>13</v>
      </c>
      <c r="D111" s="57"/>
      <c r="E111" s="53">
        <f>F111+H111+I111</f>
        <v>0</v>
      </c>
      <c r="F111" s="53">
        <f>SUM(G111+G112)</f>
        <v>0</v>
      </c>
      <c r="G111" s="25">
        <v>0</v>
      </c>
      <c r="H111" s="53">
        <f>SUM(J111:P111)</f>
        <v>0</v>
      </c>
      <c r="I111" s="53">
        <f>SUM(J112:P112)</f>
        <v>0</v>
      </c>
      <c r="J111" s="25"/>
      <c r="K111" s="25"/>
      <c r="L111" s="25"/>
      <c r="M111" s="25"/>
      <c r="N111" s="25"/>
      <c r="O111" s="25"/>
      <c r="P111" s="16"/>
      <c r="Q111" s="30"/>
    </row>
    <row r="112" spans="1:17" ht="12.75" customHeight="1" hidden="1">
      <c r="A112" s="55"/>
      <c r="B112" s="65"/>
      <c r="C112" s="57"/>
      <c r="D112" s="57"/>
      <c r="E112" s="53"/>
      <c r="F112" s="53"/>
      <c r="G112" s="25">
        <v>0</v>
      </c>
      <c r="H112" s="53"/>
      <c r="I112" s="53"/>
      <c r="J112" s="25"/>
      <c r="K112" s="25"/>
      <c r="L112" s="25"/>
      <c r="M112" s="25"/>
      <c r="N112" s="25"/>
      <c r="O112" s="25"/>
      <c r="P112" s="16"/>
      <c r="Q112" s="30"/>
    </row>
    <row r="113" spans="1:17" ht="12.75" customHeight="1" hidden="1">
      <c r="A113" s="55">
        <v>40</v>
      </c>
      <c r="B113" s="65"/>
      <c r="C113" s="57" t="s">
        <v>13</v>
      </c>
      <c r="D113" s="57"/>
      <c r="E113" s="53">
        <f>F113+H113+I113</f>
        <v>0</v>
      </c>
      <c r="F113" s="53">
        <f>SUM(G113+G114)</f>
        <v>0</v>
      </c>
      <c r="G113" s="25">
        <v>0</v>
      </c>
      <c r="H113" s="53">
        <f>SUM(J113:P113)</f>
        <v>0</v>
      </c>
      <c r="I113" s="53">
        <f>SUM(J114:P114)</f>
        <v>0</v>
      </c>
      <c r="J113" s="25"/>
      <c r="K113" s="25"/>
      <c r="L113" s="25"/>
      <c r="M113" s="25"/>
      <c r="N113" s="25"/>
      <c r="O113" s="25"/>
      <c r="P113" s="16"/>
      <c r="Q113" s="30"/>
    </row>
    <row r="114" spans="1:17" ht="12.75" customHeight="1" hidden="1">
      <c r="A114" s="55"/>
      <c r="B114" s="65"/>
      <c r="C114" s="57"/>
      <c r="D114" s="57"/>
      <c r="E114" s="53"/>
      <c r="F114" s="53"/>
      <c r="G114" s="25">
        <v>0</v>
      </c>
      <c r="H114" s="53"/>
      <c r="I114" s="53"/>
      <c r="J114" s="25"/>
      <c r="K114" s="25"/>
      <c r="L114" s="25"/>
      <c r="M114" s="25"/>
      <c r="N114" s="25"/>
      <c r="O114" s="25"/>
      <c r="P114" s="16"/>
      <c r="Q114" s="30"/>
    </row>
    <row r="115" spans="1:17" ht="12.75" customHeight="1" hidden="1">
      <c r="A115" s="55">
        <v>41</v>
      </c>
      <c r="B115" s="65"/>
      <c r="C115" s="57" t="s">
        <v>13</v>
      </c>
      <c r="D115" s="57"/>
      <c r="E115" s="53">
        <f>F115+H115+I115</f>
        <v>0</v>
      </c>
      <c r="F115" s="53">
        <f>SUM(G115+G116)</f>
        <v>0</v>
      </c>
      <c r="G115" s="25">
        <v>0</v>
      </c>
      <c r="H115" s="53">
        <f>SUM(J115:P115)</f>
        <v>0</v>
      </c>
      <c r="I115" s="53">
        <f>SUM(J116:P116)</f>
        <v>0</v>
      </c>
      <c r="J115" s="25"/>
      <c r="K115" s="25"/>
      <c r="L115" s="25"/>
      <c r="M115" s="25"/>
      <c r="N115" s="25"/>
      <c r="O115" s="25"/>
      <c r="P115" s="16"/>
      <c r="Q115" s="30"/>
    </row>
    <row r="116" spans="1:17" ht="12.75" customHeight="1" hidden="1">
      <c r="A116" s="55"/>
      <c r="B116" s="65"/>
      <c r="C116" s="57"/>
      <c r="D116" s="57"/>
      <c r="E116" s="53"/>
      <c r="F116" s="53"/>
      <c r="G116" s="25">
        <v>0</v>
      </c>
      <c r="H116" s="53"/>
      <c r="I116" s="53"/>
      <c r="J116" s="25"/>
      <c r="K116" s="25"/>
      <c r="L116" s="25"/>
      <c r="M116" s="25"/>
      <c r="N116" s="25"/>
      <c r="O116" s="25"/>
      <c r="P116" s="16"/>
      <c r="Q116" s="30"/>
    </row>
    <row r="117" spans="1:17" ht="12.75" customHeight="1" hidden="1">
      <c r="A117" s="55">
        <v>42</v>
      </c>
      <c r="B117" s="65"/>
      <c r="C117" s="57" t="s">
        <v>13</v>
      </c>
      <c r="D117" s="57"/>
      <c r="E117" s="53">
        <f>F117+H117+I117</f>
        <v>0</v>
      </c>
      <c r="F117" s="53">
        <f>SUM(G117+G118)</f>
        <v>0</v>
      </c>
      <c r="G117" s="25">
        <v>0</v>
      </c>
      <c r="H117" s="53">
        <f>SUM(J117:P117)</f>
        <v>0</v>
      </c>
      <c r="I117" s="53">
        <f>SUM(J118:P118)</f>
        <v>0</v>
      </c>
      <c r="J117" s="25"/>
      <c r="K117" s="25"/>
      <c r="L117" s="25"/>
      <c r="M117" s="25"/>
      <c r="N117" s="25"/>
      <c r="O117" s="25"/>
      <c r="P117" s="16"/>
      <c r="Q117" s="30"/>
    </row>
    <row r="118" spans="1:17" ht="12.75" customHeight="1" hidden="1">
      <c r="A118" s="55"/>
      <c r="B118" s="65"/>
      <c r="C118" s="57"/>
      <c r="D118" s="57"/>
      <c r="E118" s="53"/>
      <c r="F118" s="53"/>
      <c r="G118" s="25">
        <v>0</v>
      </c>
      <c r="H118" s="53"/>
      <c r="I118" s="53"/>
      <c r="J118" s="25"/>
      <c r="K118" s="25"/>
      <c r="L118" s="25"/>
      <c r="M118" s="25"/>
      <c r="N118" s="25"/>
      <c r="O118" s="25"/>
      <c r="P118" s="16"/>
      <c r="Q118" s="30"/>
    </row>
    <row r="119" spans="1:17" ht="12.75" customHeight="1" hidden="1">
      <c r="A119" s="55">
        <v>43</v>
      </c>
      <c r="B119" s="65"/>
      <c r="C119" s="57" t="s">
        <v>13</v>
      </c>
      <c r="D119" s="57"/>
      <c r="E119" s="53">
        <f>F119+H119+I119</f>
        <v>0</v>
      </c>
      <c r="F119" s="53">
        <f>SUM(G119+G120)</f>
        <v>0</v>
      </c>
      <c r="G119" s="25">
        <v>0</v>
      </c>
      <c r="H119" s="53">
        <f>SUM(J119:P119)</f>
        <v>0</v>
      </c>
      <c r="I119" s="53">
        <f>SUM(J120:P120)</f>
        <v>0</v>
      </c>
      <c r="J119" s="25"/>
      <c r="K119" s="25"/>
      <c r="L119" s="25"/>
      <c r="M119" s="25"/>
      <c r="N119" s="25"/>
      <c r="O119" s="25"/>
      <c r="P119" s="16"/>
      <c r="Q119" s="30"/>
    </row>
    <row r="120" spans="1:17" ht="12.75" customHeight="1" hidden="1">
      <c r="A120" s="55"/>
      <c r="B120" s="65"/>
      <c r="C120" s="57"/>
      <c r="D120" s="57"/>
      <c r="E120" s="53"/>
      <c r="F120" s="53"/>
      <c r="G120" s="25">
        <v>0</v>
      </c>
      <c r="H120" s="53"/>
      <c r="I120" s="53"/>
      <c r="J120" s="25"/>
      <c r="K120" s="25"/>
      <c r="L120" s="25"/>
      <c r="M120" s="25"/>
      <c r="N120" s="25"/>
      <c r="O120" s="25"/>
      <c r="P120" s="16"/>
      <c r="Q120" s="30"/>
    </row>
    <row r="121" spans="1:17" ht="12.75" customHeight="1" hidden="1">
      <c r="A121" s="55">
        <v>44</v>
      </c>
      <c r="B121" s="65"/>
      <c r="C121" s="57" t="s">
        <v>13</v>
      </c>
      <c r="D121" s="57"/>
      <c r="E121" s="53">
        <f>F121+H121+I121</f>
        <v>0</v>
      </c>
      <c r="F121" s="53">
        <f>SUM(G121+G122)</f>
        <v>0</v>
      </c>
      <c r="G121" s="25">
        <v>0</v>
      </c>
      <c r="H121" s="53">
        <f>SUM(J121:P121)</f>
        <v>0</v>
      </c>
      <c r="I121" s="53">
        <f>SUM(J122:P122)</f>
        <v>0</v>
      </c>
      <c r="J121" s="25"/>
      <c r="K121" s="25"/>
      <c r="L121" s="25"/>
      <c r="M121" s="25"/>
      <c r="N121" s="25"/>
      <c r="O121" s="25"/>
      <c r="P121" s="16"/>
      <c r="Q121" s="30"/>
    </row>
    <row r="122" spans="1:17" ht="12.75" customHeight="1" hidden="1">
      <c r="A122" s="55"/>
      <c r="B122" s="65"/>
      <c r="C122" s="57"/>
      <c r="D122" s="57"/>
      <c r="E122" s="53"/>
      <c r="F122" s="53"/>
      <c r="G122" s="25">
        <v>0</v>
      </c>
      <c r="H122" s="53"/>
      <c r="I122" s="53"/>
      <c r="J122" s="25"/>
      <c r="K122" s="25"/>
      <c r="L122" s="25"/>
      <c r="M122" s="25"/>
      <c r="N122" s="25"/>
      <c r="O122" s="25"/>
      <c r="P122" s="16"/>
      <c r="Q122" s="30"/>
    </row>
    <row r="123" spans="1:17" ht="12.75" customHeight="1" hidden="1">
      <c r="A123" s="55">
        <v>45</v>
      </c>
      <c r="B123" s="65"/>
      <c r="C123" s="57" t="s">
        <v>13</v>
      </c>
      <c r="D123" s="57"/>
      <c r="E123" s="53">
        <f>F123+H123+I123</f>
        <v>0</v>
      </c>
      <c r="F123" s="53">
        <f>SUM(G123+G124)</f>
        <v>0</v>
      </c>
      <c r="G123" s="25">
        <v>0</v>
      </c>
      <c r="H123" s="53">
        <f>SUM(J123:P123)</f>
        <v>0</v>
      </c>
      <c r="I123" s="53">
        <f>SUM(J124:P124)</f>
        <v>0</v>
      </c>
      <c r="J123" s="25"/>
      <c r="K123" s="25"/>
      <c r="L123" s="25"/>
      <c r="M123" s="25"/>
      <c r="N123" s="25"/>
      <c r="O123" s="25"/>
      <c r="P123" s="16"/>
      <c r="Q123" s="30"/>
    </row>
    <row r="124" spans="1:17" ht="12.75" customHeight="1" hidden="1">
      <c r="A124" s="55"/>
      <c r="B124" s="65"/>
      <c r="C124" s="57"/>
      <c r="D124" s="57"/>
      <c r="E124" s="53"/>
      <c r="F124" s="53"/>
      <c r="G124" s="25">
        <v>0</v>
      </c>
      <c r="H124" s="53"/>
      <c r="I124" s="53"/>
      <c r="J124" s="25"/>
      <c r="K124" s="25"/>
      <c r="L124" s="25"/>
      <c r="M124" s="25"/>
      <c r="N124" s="25"/>
      <c r="O124" s="25"/>
      <c r="P124" s="16"/>
      <c r="Q124" s="30"/>
    </row>
    <row r="125" spans="1:17" ht="12.75" customHeight="1" hidden="1">
      <c r="A125" s="55">
        <v>46</v>
      </c>
      <c r="B125" s="65"/>
      <c r="C125" s="57" t="s">
        <v>13</v>
      </c>
      <c r="D125" s="57"/>
      <c r="E125" s="53">
        <f>F125+H125+I125</f>
        <v>0</v>
      </c>
      <c r="F125" s="53">
        <f>SUM(G125+G126)</f>
        <v>0</v>
      </c>
      <c r="G125" s="25">
        <v>0</v>
      </c>
      <c r="H125" s="53">
        <f>SUM(J125:P125)</f>
        <v>0</v>
      </c>
      <c r="I125" s="53">
        <f>SUM(J126:P126)</f>
        <v>0</v>
      </c>
      <c r="J125" s="25"/>
      <c r="K125" s="25"/>
      <c r="L125" s="25"/>
      <c r="M125" s="25"/>
      <c r="N125" s="25"/>
      <c r="O125" s="25"/>
      <c r="P125" s="16"/>
      <c r="Q125" s="30"/>
    </row>
    <row r="126" spans="1:17" ht="12.75" customHeight="1" hidden="1">
      <c r="A126" s="55"/>
      <c r="B126" s="65"/>
      <c r="C126" s="57"/>
      <c r="D126" s="57"/>
      <c r="E126" s="53"/>
      <c r="F126" s="53"/>
      <c r="G126" s="25">
        <v>0</v>
      </c>
      <c r="H126" s="53"/>
      <c r="I126" s="53"/>
      <c r="J126" s="25"/>
      <c r="K126" s="25"/>
      <c r="L126" s="25"/>
      <c r="M126" s="25"/>
      <c r="N126" s="25"/>
      <c r="O126" s="25"/>
      <c r="P126" s="16"/>
      <c r="Q126" s="30"/>
    </row>
    <row r="127" spans="1:17" ht="12.75" customHeight="1" hidden="1">
      <c r="A127" s="55">
        <v>47</v>
      </c>
      <c r="B127" s="65"/>
      <c r="C127" s="57" t="s">
        <v>13</v>
      </c>
      <c r="D127" s="57"/>
      <c r="E127" s="53">
        <f>F127+H127+I127</f>
        <v>0</v>
      </c>
      <c r="F127" s="53">
        <f>SUM(G127+G128)</f>
        <v>0</v>
      </c>
      <c r="G127" s="25">
        <v>0</v>
      </c>
      <c r="H127" s="53">
        <f>SUM(J127:P127)</f>
        <v>0</v>
      </c>
      <c r="I127" s="53">
        <f>SUM(J128:P128)</f>
        <v>0</v>
      </c>
      <c r="J127" s="25"/>
      <c r="K127" s="25"/>
      <c r="L127" s="25"/>
      <c r="M127" s="25"/>
      <c r="N127" s="25"/>
      <c r="O127" s="25"/>
      <c r="P127" s="16"/>
      <c r="Q127" s="30"/>
    </row>
    <row r="128" spans="1:17" ht="12.75" customHeight="1" hidden="1">
      <c r="A128" s="55"/>
      <c r="B128" s="65"/>
      <c r="C128" s="57"/>
      <c r="D128" s="57"/>
      <c r="E128" s="53"/>
      <c r="F128" s="53"/>
      <c r="G128" s="25">
        <v>0</v>
      </c>
      <c r="H128" s="53"/>
      <c r="I128" s="53"/>
      <c r="J128" s="25"/>
      <c r="K128" s="25"/>
      <c r="L128" s="25"/>
      <c r="M128" s="25"/>
      <c r="N128" s="25"/>
      <c r="O128" s="25"/>
      <c r="P128" s="16"/>
      <c r="Q128" s="30"/>
    </row>
    <row r="129" spans="1:17" ht="12.75" customHeight="1" hidden="1">
      <c r="A129" s="55">
        <v>48</v>
      </c>
      <c r="B129" s="65"/>
      <c r="C129" s="57" t="s">
        <v>13</v>
      </c>
      <c r="D129" s="57"/>
      <c r="E129" s="53">
        <f>F129+H129+I129</f>
        <v>0</v>
      </c>
      <c r="F129" s="53">
        <f>SUM(G129+G130)</f>
        <v>0</v>
      </c>
      <c r="G129" s="25">
        <v>0</v>
      </c>
      <c r="H129" s="53">
        <f>SUM(J129:P129)</f>
        <v>0</v>
      </c>
      <c r="I129" s="53">
        <f>SUM(J130:P130)</f>
        <v>0</v>
      </c>
      <c r="J129" s="25"/>
      <c r="K129" s="25"/>
      <c r="L129" s="25"/>
      <c r="M129" s="25"/>
      <c r="N129" s="25"/>
      <c r="O129" s="25"/>
      <c r="P129" s="16"/>
      <c r="Q129" s="30"/>
    </row>
    <row r="130" spans="1:17" ht="12.75" customHeight="1" hidden="1">
      <c r="A130" s="55"/>
      <c r="B130" s="65"/>
      <c r="C130" s="57"/>
      <c r="D130" s="57"/>
      <c r="E130" s="53"/>
      <c r="F130" s="53"/>
      <c r="G130" s="25">
        <v>0</v>
      </c>
      <c r="H130" s="53"/>
      <c r="I130" s="53"/>
      <c r="J130" s="25"/>
      <c r="K130" s="25"/>
      <c r="L130" s="25"/>
      <c r="M130" s="25"/>
      <c r="N130" s="25"/>
      <c r="O130" s="25"/>
      <c r="P130" s="16"/>
      <c r="Q130" s="30"/>
    </row>
    <row r="131" spans="1:17" ht="12.75" customHeight="1" hidden="1">
      <c r="A131" s="55">
        <v>49</v>
      </c>
      <c r="B131" s="65"/>
      <c r="C131" s="57" t="s">
        <v>13</v>
      </c>
      <c r="D131" s="57"/>
      <c r="E131" s="53">
        <f>F131+H131+I131</f>
        <v>0</v>
      </c>
      <c r="F131" s="53">
        <f>SUM(G131+G132)</f>
        <v>0</v>
      </c>
      <c r="G131" s="25">
        <v>0</v>
      </c>
      <c r="H131" s="53">
        <f>SUM(J131:P131)</f>
        <v>0</v>
      </c>
      <c r="I131" s="53">
        <f>SUM(J132:P132)</f>
        <v>0</v>
      </c>
      <c r="J131" s="25"/>
      <c r="K131" s="25"/>
      <c r="L131" s="25"/>
      <c r="M131" s="25"/>
      <c r="N131" s="25"/>
      <c r="O131" s="25"/>
      <c r="P131" s="16"/>
      <c r="Q131" s="30"/>
    </row>
    <row r="132" spans="1:17" ht="12.75" customHeight="1" hidden="1">
      <c r="A132" s="55"/>
      <c r="B132" s="65"/>
      <c r="C132" s="57"/>
      <c r="D132" s="57"/>
      <c r="E132" s="53"/>
      <c r="F132" s="53"/>
      <c r="G132" s="25">
        <v>0</v>
      </c>
      <c r="H132" s="53"/>
      <c r="I132" s="53"/>
      <c r="J132" s="25"/>
      <c r="K132" s="25"/>
      <c r="L132" s="25"/>
      <c r="M132" s="25"/>
      <c r="N132" s="25"/>
      <c r="O132" s="25"/>
      <c r="P132" s="16"/>
      <c r="Q132" s="30"/>
    </row>
    <row r="133" spans="1:17" ht="12.75" customHeight="1" hidden="1">
      <c r="A133" s="55">
        <v>50</v>
      </c>
      <c r="B133" s="65"/>
      <c r="C133" s="57" t="s">
        <v>13</v>
      </c>
      <c r="D133" s="57"/>
      <c r="E133" s="53">
        <f>F133+H133+I133</f>
        <v>0</v>
      </c>
      <c r="F133" s="53">
        <f>SUM(G133+G134)</f>
        <v>0</v>
      </c>
      <c r="G133" s="25">
        <v>0</v>
      </c>
      <c r="H133" s="53">
        <f>SUM(J133:P133)</f>
        <v>0</v>
      </c>
      <c r="I133" s="53">
        <f>SUM(J134:P134)</f>
        <v>0</v>
      </c>
      <c r="J133" s="25"/>
      <c r="K133" s="25"/>
      <c r="L133" s="25"/>
      <c r="M133" s="25"/>
      <c r="N133" s="25"/>
      <c r="O133" s="25"/>
      <c r="P133" s="16"/>
      <c r="Q133" s="30"/>
    </row>
    <row r="134" spans="1:17" ht="12.75" customHeight="1" hidden="1">
      <c r="A134" s="55"/>
      <c r="B134" s="65"/>
      <c r="C134" s="57"/>
      <c r="D134" s="57"/>
      <c r="E134" s="53"/>
      <c r="F134" s="53"/>
      <c r="G134" s="25">
        <v>0</v>
      </c>
      <c r="H134" s="53"/>
      <c r="I134" s="53"/>
      <c r="J134" s="25"/>
      <c r="K134" s="25"/>
      <c r="L134" s="25"/>
      <c r="M134" s="25"/>
      <c r="N134" s="25"/>
      <c r="O134" s="25"/>
      <c r="P134" s="16"/>
      <c r="Q134" s="30"/>
    </row>
    <row r="135" spans="1:17" ht="12.75" customHeight="1" hidden="1">
      <c r="A135" s="55">
        <v>51</v>
      </c>
      <c r="B135" s="65"/>
      <c r="C135" s="57" t="s">
        <v>13</v>
      </c>
      <c r="D135" s="57"/>
      <c r="E135" s="53">
        <f>F135+H135+I135</f>
        <v>0</v>
      </c>
      <c r="F135" s="53">
        <f>SUM(G135+G136)</f>
        <v>0</v>
      </c>
      <c r="G135" s="25">
        <v>0</v>
      </c>
      <c r="H135" s="53">
        <f>SUM(J135:P135)</f>
        <v>0</v>
      </c>
      <c r="I135" s="53">
        <f>SUM(J136:P136)</f>
        <v>0</v>
      </c>
      <c r="J135" s="25"/>
      <c r="K135" s="25"/>
      <c r="L135" s="25"/>
      <c r="M135" s="25"/>
      <c r="N135" s="25"/>
      <c r="O135" s="25"/>
      <c r="P135" s="16"/>
      <c r="Q135" s="30"/>
    </row>
    <row r="136" spans="1:17" ht="12.75" customHeight="1" hidden="1">
      <c r="A136" s="55"/>
      <c r="B136" s="65"/>
      <c r="C136" s="57"/>
      <c r="D136" s="57"/>
      <c r="E136" s="53"/>
      <c r="F136" s="53"/>
      <c r="G136" s="25">
        <v>0</v>
      </c>
      <c r="H136" s="53"/>
      <c r="I136" s="53"/>
      <c r="J136" s="25"/>
      <c r="K136" s="25"/>
      <c r="L136" s="25"/>
      <c r="M136" s="25"/>
      <c r="N136" s="25"/>
      <c r="O136" s="25"/>
      <c r="P136" s="16"/>
      <c r="Q136" s="30"/>
    </row>
    <row r="137" spans="1:17" ht="12.75" customHeight="1" hidden="1">
      <c r="A137" s="55">
        <v>52</v>
      </c>
      <c r="B137" s="65"/>
      <c r="C137" s="57" t="s">
        <v>13</v>
      </c>
      <c r="D137" s="57"/>
      <c r="E137" s="53">
        <f>F137+H137+I137</f>
        <v>0</v>
      </c>
      <c r="F137" s="53">
        <f>SUM(G137+G138)</f>
        <v>0</v>
      </c>
      <c r="G137" s="25">
        <v>0</v>
      </c>
      <c r="H137" s="53">
        <f>SUM(J137:P137)</f>
        <v>0</v>
      </c>
      <c r="I137" s="53">
        <f>SUM(J138:P138)</f>
        <v>0</v>
      </c>
      <c r="J137" s="25"/>
      <c r="K137" s="25"/>
      <c r="L137" s="25"/>
      <c r="M137" s="25"/>
      <c r="N137" s="25"/>
      <c r="O137" s="25"/>
      <c r="P137" s="16"/>
      <c r="Q137" s="30"/>
    </row>
    <row r="138" spans="1:17" ht="12.75" customHeight="1" hidden="1">
      <c r="A138" s="55"/>
      <c r="B138" s="65"/>
      <c r="C138" s="57"/>
      <c r="D138" s="57"/>
      <c r="E138" s="53"/>
      <c r="F138" s="53"/>
      <c r="G138" s="25">
        <v>0</v>
      </c>
      <c r="H138" s="53"/>
      <c r="I138" s="53"/>
      <c r="J138" s="25"/>
      <c r="K138" s="25"/>
      <c r="L138" s="25"/>
      <c r="M138" s="25"/>
      <c r="N138" s="25"/>
      <c r="O138" s="25"/>
      <c r="P138" s="16"/>
      <c r="Q138" s="30"/>
    </row>
    <row r="139" spans="1:17" ht="12.75" customHeight="1" hidden="1">
      <c r="A139" s="55">
        <v>53</v>
      </c>
      <c r="B139" s="65"/>
      <c r="C139" s="57" t="s">
        <v>13</v>
      </c>
      <c r="D139" s="57"/>
      <c r="E139" s="53">
        <f>F139+H139+I139</f>
        <v>0</v>
      </c>
      <c r="F139" s="53">
        <f>SUM(G139+G140)</f>
        <v>0</v>
      </c>
      <c r="G139" s="25">
        <v>0</v>
      </c>
      <c r="H139" s="53">
        <f>SUM(J139:P139)</f>
        <v>0</v>
      </c>
      <c r="I139" s="53">
        <f>SUM(J140:P140)</f>
        <v>0</v>
      </c>
      <c r="J139" s="25"/>
      <c r="K139" s="25"/>
      <c r="L139" s="25"/>
      <c r="M139" s="25"/>
      <c r="N139" s="25"/>
      <c r="O139" s="25"/>
      <c r="P139" s="16"/>
      <c r="Q139" s="30"/>
    </row>
    <row r="140" spans="1:17" ht="12.75" customHeight="1" hidden="1">
      <c r="A140" s="55"/>
      <c r="B140" s="65"/>
      <c r="C140" s="57"/>
      <c r="D140" s="57"/>
      <c r="E140" s="53"/>
      <c r="F140" s="53"/>
      <c r="G140" s="25">
        <v>0</v>
      </c>
      <c r="H140" s="53"/>
      <c r="I140" s="53"/>
      <c r="J140" s="25"/>
      <c r="K140" s="25"/>
      <c r="L140" s="25"/>
      <c r="M140" s="25"/>
      <c r="N140" s="25"/>
      <c r="O140" s="25"/>
      <c r="P140" s="16"/>
      <c r="Q140" s="30"/>
    </row>
    <row r="141" spans="1:17" ht="12.75" customHeight="1">
      <c r="A141" s="55">
        <v>36</v>
      </c>
      <c r="B141" s="97" t="s">
        <v>111</v>
      </c>
      <c r="C141" s="57" t="s">
        <v>13</v>
      </c>
      <c r="D141" s="57" t="s">
        <v>59</v>
      </c>
      <c r="E141" s="53">
        <v>88000</v>
      </c>
      <c r="F141" s="53">
        <f>SUM(G141+G142)</f>
        <v>0</v>
      </c>
      <c r="G141" s="25">
        <v>0</v>
      </c>
      <c r="H141" s="53">
        <f>J141+K141+L141+M141+N141+O141</f>
        <v>88000</v>
      </c>
      <c r="I141" s="53">
        <f>O142+N142+M142+L142+J42+K42</f>
        <v>0</v>
      </c>
      <c r="J141" s="25">
        <v>44000</v>
      </c>
      <c r="K141" s="25">
        <v>44000</v>
      </c>
      <c r="L141" s="25">
        <v>0</v>
      </c>
      <c r="M141" s="25">
        <v>0</v>
      </c>
      <c r="N141" s="25">
        <v>0</v>
      </c>
      <c r="O141" s="25">
        <v>0</v>
      </c>
      <c r="P141" s="25"/>
      <c r="Q141" s="26" t="s">
        <v>78</v>
      </c>
    </row>
    <row r="142" spans="1:17" ht="17.25" customHeight="1">
      <c r="A142" s="55"/>
      <c r="B142" s="98"/>
      <c r="C142" s="57"/>
      <c r="D142" s="57"/>
      <c r="E142" s="53"/>
      <c r="F142" s="53"/>
      <c r="G142" s="25">
        <v>0</v>
      </c>
      <c r="H142" s="53"/>
      <c r="I142" s="53"/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6" t="s">
        <v>77</v>
      </c>
    </row>
    <row r="143" spans="1:17" ht="12.75" customHeight="1">
      <c r="A143" s="103">
        <v>37</v>
      </c>
      <c r="B143" s="101" t="s">
        <v>112</v>
      </c>
      <c r="C143" s="57" t="s">
        <v>13</v>
      </c>
      <c r="D143" s="57">
        <v>2006</v>
      </c>
      <c r="E143" s="53">
        <v>101000</v>
      </c>
      <c r="F143" s="53">
        <f>SUM(G143+G144)</f>
        <v>0</v>
      </c>
      <c r="G143" s="25">
        <v>0</v>
      </c>
      <c r="H143" s="53">
        <v>101000</v>
      </c>
      <c r="I143" s="53">
        <v>0</v>
      </c>
      <c r="J143" s="25">
        <v>101000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0"/>
      <c r="Q143" s="26" t="s">
        <v>78</v>
      </c>
    </row>
    <row r="144" spans="1:17" ht="15.75" customHeight="1">
      <c r="A144" s="104"/>
      <c r="B144" s="102"/>
      <c r="C144" s="57"/>
      <c r="D144" s="57"/>
      <c r="E144" s="53"/>
      <c r="F144" s="53"/>
      <c r="G144" s="25">
        <v>0</v>
      </c>
      <c r="H144" s="53"/>
      <c r="I144" s="53"/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0">
        <v>0</v>
      </c>
      <c r="Q144" s="26" t="s">
        <v>77</v>
      </c>
    </row>
    <row r="145" spans="1:17" ht="12.75" customHeight="1">
      <c r="A145" s="103">
        <v>38</v>
      </c>
      <c r="B145" s="101" t="s">
        <v>113</v>
      </c>
      <c r="C145" s="57" t="s">
        <v>13</v>
      </c>
      <c r="D145" s="57">
        <v>2006</v>
      </c>
      <c r="E145" s="53">
        <v>17000</v>
      </c>
      <c r="F145" s="53">
        <f>SUM(G145+G146)</f>
        <v>0</v>
      </c>
      <c r="G145" s="25">
        <v>0</v>
      </c>
      <c r="H145" s="53">
        <v>17000</v>
      </c>
      <c r="I145" s="53">
        <f>O146+N146+M146+L146+J46+K46</f>
        <v>0</v>
      </c>
      <c r="J145" s="25">
        <v>17000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0"/>
      <c r="Q145" s="26" t="s">
        <v>78</v>
      </c>
    </row>
    <row r="146" spans="1:17" ht="13.5" customHeight="1">
      <c r="A146" s="104"/>
      <c r="B146" s="102"/>
      <c r="C146" s="57"/>
      <c r="D146" s="57"/>
      <c r="E146" s="53"/>
      <c r="F146" s="53"/>
      <c r="G146" s="25">
        <v>0</v>
      </c>
      <c r="H146" s="53"/>
      <c r="I146" s="53"/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0">
        <v>0</v>
      </c>
      <c r="Q146" s="26" t="s">
        <v>77</v>
      </c>
    </row>
    <row r="147" spans="1:17" ht="12.75" customHeight="1">
      <c r="A147" s="103">
        <v>39</v>
      </c>
      <c r="B147" s="101" t="s">
        <v>114</v>
      </c>
      <c r="C147" s="57" t="s">
        <v>13</v>
      </c>
      <c r="D147" s="57">
        <v>2006</v>
      </c>
      <c r="E147" s="53">
        <v>104000</v>
      </c>
      <c r="F147" s="53">
        <f>SUM(G147+G148)</f>
        <v>0</v>
      </c>
      <c r="G147" s="25">
        <v>0</v>
      </c>
      <c r="H147" s="53">
        <v>36000</v>
      </c>
      <c r="I147" s="53">
        <f>68000</f>
        <v>68000</v>
      </c>
      <c r="J147" s="25">
        <v>36000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0"/>
      <c r="Q147" s="26" t="s">
        <v>128</v>
      </c>
    </row>
    <row r="148" spans="1:20" ht="15.75" customHeight="1">
      <c r="A148" s="104"/>
      <c r="B148" s="102"/>
      <c r="C148" s="57"/>
      <c r="D148" s="57"/>
      <c r="E148" s="53"/>
      <c r="F148" s="53"/>
      <c r="G148" s="25">
        <v>0</v>
      </c>
      <c r="H148" s="53"/>
      <c r="I148" s="53"/>
      <c r="J148" s="25">
        <f>E147-J147</f>
        <v>68000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0">
        <v>0</v>
      </c>
      <c r="Q148" s="26" t="s">
        <v>129</v>
      </c>
      <c r="T148">
        <f>J147/E147</f>
        <v>0.34615384615384615</v>
      </c>
    </row>
    <row r="149" spans="1:17" ht="12.75" customHeight="1">
      <c r="A149" s="103">
        <v>40</v>
      </c>
      <c r="B149" s="101" t="s">
        <v>115</v>
      </c>
      <c r="C149" s="57" t="s">
        <v>13</v>
      </c>
      <c r="D149" s="57">
        <v>2006</v>
      </c>
      <c r="E149" s="53">
        <v>22000</v>
      </c>
      <c r="F149" s="53">
        <f>SUM(G149+G150)</f>
        <v>0</v>
      </c>
      <c r="G149" s="25">
        <v>0</v>
      </c>
      <c r="H149" s="53">
        <f>J149+K149+L149+M149+N149+O149</f>
        <v>22000</v>
      </c>
      <c r="I149" s="53">
        <f>O150+N150+M150+L150+J50+K50</f>
        <v>0</v>
      </c>
      <c r="J149" s="25">
        <v>22000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0"/>
      <c r="Q149" s="26" t="s">
        <v>78</v>
      </c>
    </row>
    <row r="150" spans="1:17" ht="22.5" customHeight="1">
      <c r="A150" s="104"/>
      <c r="B150" s="102"/>
      <c r="C150" s="57"/>
      <c r="D150" s="57"/>
      <c r="E150" s="53"/>
      <c r="F150" s="53"/>
      <c r="G150" s="25">
        <v>0</v>
      </c>
      <c r="H150" s="53"/>
      <c r="I150" s="53"/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0">
        <v>0</v>
      </c>
      <c r="Q150" s="26" t="s">
        <v>77</v>
      </c>
    </row>
    <row r="151" spans="1:17" ht="12.75" customHeight="1">
      <c r="A151" s="103">
        <v>41</v>
      </c>
      <c r="B151" s="101" t="s">
        <v>116</v>
      </c>
      <c r="C151" s="57" t="s">
        <v>13</v>
      </c>
      <c r="D151" s="57">
        <v>2006</v>
      </c>
      <c r="E151" s="53">
        <v>10000</v>
      </c>
      <c r="F151" s="53">
        <f>SUM(G151+G152)</f>
        <v>0</v>
      </c>
      <c r="G151" s="25">
        <v>0</v>
      </c>
      <c r="H151" s="53">
        <f>J151+K151+L151+M151+N151+O151</f>
        <v>10000</v>
      </c>
      <c r="I151" s="53">
        <f>O152+N152+M152+L152+J52+K52</f>
        <v>0</v>
      </c>
      <c r="J151" s="25">
        <v>10000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0"/>
      <c r="Q151" s="26" t="s">
        <v>78</v>
      </c>
    </row>
    <row r="152" spans="1:17" ht="12.75" customHeight="1">
      <c r="A152" s="104"/>
      <c r="B152" s="102"/>
      <c r="C152" s="57"/>
      <c r="D152" s="57"/>
      <c r="E152" s="53"/>
      <c r="F152" s="53"/>
      <c r="G152" s="25">
        <v>0</v>
      </c>
      <c r="H152" s="53"/>
      <c r="I152" s="53"/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0">
        <v>0</v>
      </c>
      <c r="Q152" s="26" t="s">
        <v>77</v>
      </c>
    </row>
    <row r="153" spans="1:17" ht="12.75" customHeight="1">
      <c r="A153" s="103">
        <v>42</v>
      </c>
      <c r="B153" s="101" t="s">
        <v>117</v>
      </c>
      <c r="C153" s="57" t="s">
        <v>13</v>
      </c>
      <c r="D153" s="57">
        <v>2006</v>
      </c>
      <c r="E153" s="53">
        <v>12000</v>
      </c>
      <c r="F153" s="53">
        <f>SUM(G153+G154)</f>
        <v>0</v>
      </c>
      <c r="G153" s="25">
        <v>0</v>
      </c>
      <c r="H153" s="53">
        <f>J153+K153+L153+M153+N153+O153</f>
        <v>12000</v>
      </c>
      <c r="I153" s="53">
        <f>O154+N154+M154+L154+J54+K54</f>
        <v>0</v>
      </c>
      <c r="J153" s="25">
        <v>12000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0"/>
      <c r="Q153" s="26" t="s">
        <v>78</v>
      </c>
    </row>
    <row r="154" spans="1:17" ht="12.75" customHeight="1">
      <c r="A154" s="104"/>
      <c r="B154" s="102"/>
      <c r="C154" s="57"/>
      <c r="D154" s="57"/>
      <c r="E154" s="53"/>
      <c r="F154" s="53"/>
      <c r="G154" s="25">
        <v>0</v>
      </c>
      <c r="H154" s="53"/>
      <c r="I154" s="53"/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0">
        <v>0</v>
      </c>
      <c r="Q154" s="26" t="s">
        <v>77</v>
      </c>
    </row>
    <row r="155" spans="1:17" ht="12.75" customHeight="1">
      <c r="A155" s="103">
        <v>43</v>
      </c>
      <c r="B155" s="101" t="s">
        <v>118</v>
      </c>
      <c r="C155" s="57" t="s">
        <v>13</v>
      </c>
      <c r="D155" s="57">
        <v>2006</v>
      </c>
      <c r="E155" s="53">
        <v>13000</v>
      </c>
      <c r="F155" s="53">
        <f>SUM(G155+G156)</f>
        <v>0</v>
      </c>
      <c r="G155" s="25">
        <v>0</v>
      </c>
      <c r="H155" s="53">
        <f>J155+K155+L155+M155+N155+O155</f>
        <v>13000</v>
      </c>
      <c r="I155" s="53">
        <f>O156+N156+M156+L156+J56+K56</f>
        <v>0</v>
      </c>
      <c r="J155" s="25">
        <v>13000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0"/>
      <c r="Q155" s="26" t="s">
        <v>78</v>
      </c>
    </row>
    <row r="156" spans="1:17" ht="18.75" customHeight="1">
      <c r="A156" s="104"/>
      <c r="B156" s="102"/>
      <c r="C156" s="57"/>
      <c r="D156" s="57"/>
      <c r="E156" s="53"/>
      <c r="F156" s="53"/>
      <c r="G156" s="25">
        <v>0</v>
      </c>
      <c r="H156" s="53"/>
      <c r="I156" s="53"/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0">
        <v>0</v>
      </c>
      <c r="Q156" s="26" t="s">
        <v>77</v>
      </c>
    </row>
    <row r="157" spans="1:17" ht="12.75" customHeight="1">
      <c r="A157" s="103">
        <v>44</v>
      </c>
      <c r="B157" s="101" t="s">
        <v>119</v>
      </c>
      <c r="C157" s="57" t="s">
        <v>13</v>
      </c>
      <c r="D157" s="57">
        <v>2006</v>
      </c>
      <c r="E157" s="53">
        <v>2500</v>
      </c>
      <c r="F157" s="53">
        <f>SUM(G157+G158)</f>
        <v>0</v>
      </c>
      <c r="G157" s="25">
        <v>0</v>
      </c>
      <c r="H157" s="53">
        <f>J157+K157+L157+M157+N157+O157</f>
        <v>2500</v>
      </c>
      <c r="I157" s="53">
        <f>O158+N158+M158+L158+J58+K58</f>
        <v>0</v>
      </c>
      <c r="J157" s="25">
        <v>2500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0"/>
      <c r="Q157" s="26" t="s">
        <v>78</v>
      </c>
    </row>
    <row r="158" spans="1:17" ht="22.5" customHeight="1">
      <c r="A158" s="104"/>
      <c r="B158" s="102"/>
      <c r="C158" s="57"/>
      <c r="D158" s="57"/>
      <c r="E158" s="53"/>
      <c r="F158" s="53"/>
      <c r="G158" s="25">
        <v>0</v>
      </c>
      <c r="H158" s="53"/>
      <c r="I158" s="53"/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0">
        <v>0</v>
      </c>
      <c r="Q158" s="26" t="s">
        <v>77</v>
      </c>
    </row>
    <row r="159" spans="1:17" ht="12.75" customHeight="1">
      <c r="A159" s="103">
        <v>45</v>
      </c>
      <c r="B159" s="101" t="s">
        <v>120</v>
      </c>
      <c r="C159" s="57" t="s">
        <v>13</v>
      </c>
      <c r="D159" s="57">
        <v>2006</v>
      </c>
      <c r="E159" s="53">
        <v>3000</v>
      </c>
      <c r="F159" s="53">
        <f>SUM(G159+G160)</f>
        <v>0</v>
      </c>
      <c r="G159" s="25">
        <v>0</v>
      </c>
      <c r="H159" s="53">
        <f>J159+K159+L159+M159+N159+O159</f>
        <v>3000</v>
      </c>
      <c r="I159" s="53">
        <f>O160+N160+M160+L160+J60+K60</f>
        <v>0</v>
      </c>
      <c r="J159" s="25">
        <v>3000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0"/>
      <c r="Q159" s="26" t="s">
        <v>78</v>
      </c>
    </row>
    <row r="160" spans="1:17" ht="18.75" customHeight="1">
      <c r="A160" s="104"/>
      <c r="B160" s="102"/>
      <c r="C160" s="57"/>
      <c r="D160" s="57"/>
      <c r="E160" s="53"/>
      <c r="F160" s="53"/>
      <c r="G160" s="25">
        <v>0</v>
      </c>
      <c r="H160" s="53"/>
      <c r="I160" s="53"/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0">
        <v>0</v>
      </c>
      <c r="Q160" s="26" t="s">
        <v>77</v>
      </c>
    </row>
    <row r="161" spans="1:17" ht="12.75" customHeight="1">
      <c r="A161" s="103">
        <v>46</v>
      </c>
      <c r="B161" s="101" t="s">
        <v>121</v>
      </c>
      <c r="C161" s="57" t="s">
        <v>13</v>
      </c>
      <c r="D161" s="57">
        <v>2006</v>
      </c>
      <c r="E161" s="53">
        <v>6000</v>
      </c>
      <c r="F161" s="53">
        <f>SUM(G161+G162)</f>
        <v>0</v>
      </c>
      <c r="G161" s="25">
        <v>0</v>
      </c>
      <c r="H161" s="53">
        <f>J161+K161+L161+M161+N161+O161</f>
        <v>6000</v>
      </c>
      <c r="I161" s="53">
        <f>O162+N162+M162+L162+J62+K62</f>
        <v>0</v>
      </c>
      <c r="J161" s="25">
        <v>6000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0"/>
      <c r="Q161" s="26" t="s">
        <v>78</v>
      </c>
    </row>
    <row r="162" spans="1:17" ht="27" customHeight="1">
      <c r="A162" s="104"/>
      <c r="B162" s="102"/>
      <c r="C162" s="57"/>
      <c r="D162" s="57"/>
      <c r="E162" s="53"/>
      <c r="F162" s="53"/>
      <c r="G162" s="25">
        <v>0</v>
      </c>
      <c r="H162" s="53"/>
      <c r="I162" s="53"/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0">
        <v>0</v>
      </c>
      <c r="Q162" s="26" t="s">
        <v>77</v>
      </c>
    </row>
    <row r="163" spans="1:17" ht="12.75" customHeight="1">
      <c r="A163" s="103">
        <v>47</v>
      </c>
      <c r="B163" s="101" t="s">
        <v>122</v>
      </c>
      <c r="C163" s="57" t="s">
        <v>13</v>
      </c>
      <c r="D163" s="57">
        <v>2006</v>
      </c>
      <c r="E163" s="53">
        <v>15000</v>
      </c>
      <c r="F163" s="53">
        <f>SUM(G163+G164)</f>
        <v>0</v>
      </c>
      <c r="G163" s="25">
        <v>0</v>
      </c>
      <c r="H163" s="53">
        <f>J163+K163+L163+M163+N163+O163</f>
        <v>15000</v>
      </c>
      <c r="I163" s="53">
        <v>0</v>
      </c>
      <c r="J163" s="25">
        <v>15000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0"/>
      <c r="Q163" s="26" t="s">
        <v>78</v>
      </c>
    </row>
    <row r="164" spans="1:17" ht="22.5" customHeight="1">
      <c r="A164" s="104"/>
      <c r="B164" s="102"/>
      <c r="C164" s="57"/>
      <c r="D164" s="57"/>
      <c r="E164" s="53"/>
      <c r="F164" s="53"/>
      <c r="G164" s="25">
        <v>0</v>
      </c>
      <c r="H164" s="53"/>
      <c r="I164" s="53"/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0">
        <v>0</v>
      </c>
      <c r="Q164" s="26" t="s">
        <v>77</v>
      </c>
    </row>
    <row r="165" spans="1:17" ht="12.75" customHeight="1">
      <c r="A165" s="103">
        <v>48</v>
      </c>
      <c r="B165" s="101" t="s">
        <v>123</v>
      </c>
      <c r="C165" s="57" t="s">
        <v>13</v>
      </c>
      <c r="D165" s="57">
        <v>2006</v>
      </c>
      <c r="E165" s="53">
        <v>45000</v>
      </c>
      <c r="F165" s="53">
        <f>SUM(G165+G166)</f>
        <v>0</v>
      </c>
      <c r="G165" s="25">
        <v>0</v>
      </c>
      <c r="H165" s="53">
        <f>J165+K165+L165+M165+N165+O165</f>
        <v>45000</v>
      </c>
      <c r="I165" s="53">
        <v>0</v>
      </c>
      <c r="J165" s="25">
        <v>45000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0"/>
      <c r="Q165" s="26" t="s">
        <v>78</v>
      </c>
    </row>
    <row r="166" spans="1:17" ht="12.75" customHeight="1">
      <c r="A166" s="104"/>
      <c r="B166" s="102"/>
      <c r="C166" s="57"/>
      <c r="D166" s="57"/>
      <c r="E166" s="53"/>
      <c r="F166" s="53"/>
      <c r="G166" s="25">
        <v>0</v>
      </c>
      <c r="H166" s="53"/>
      <c r="I166" s="53"/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0">
        <v>0</v>
      </c>
      <c r="Q166" s="26" t="s">
        <v>77</v>
      </c>
    </row>
    <row r="167" spans="1:17" ht="12.75" customHeight="1">
      <c r="A167" s="103">
        <v>49</v>
      </c>
      <c r="B167" s="101" t="s">
        <v>124</v>
      </c>
      <c r="C167" s="57" t="s">
        <v>13</v>
      </c>
      <c r="D167" s="57">
        <v>2006</v>
      </c>
      <c r="E167" s="53">
        <v>40000</v>
      </c>
      <c r="F167" s="53">
        <f>SUM(G167+G168)</f>
        <v>0</v>
      </c>
      <c r="G167" s="25">
        <v>0</v>
      </c>
      <c r="H167" s="53">
        <f>J167+K167+L167+M167+N167+O167</f>
        <v>25720</v>
      </c>
      <c r="I167" s="53">
        <f>J168</f>
        <v>14280</v>
      </c>
      <c r="J167" s="25">
        <f>E167-J168</f>
        <v>25720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0"/>
      <c r="Q167" s="26" t="s">
        <v>130</v>
      </c>
    </row>
    <row r="168" spans="1:20" ht="15.75" customHeight="1">
      <c r="A168" s="104"/>
      <c r="B168" s="102"/>
      <c r="C168" s="57"/>
      <c r="D168" s="57"/>
      <c r="E168" s="53"/>
      <c r="F168" s="53"/>
      <c r="G168" s="25">
        <v>0</v>
      </c>
      <c r="H168" s="53"/>
      <c r="I168" s="53"/>
      <c r="J168" s="25">
        <v>14280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0">
        <v>0</v>
      </c>
      <c r="Q168" s="26" t="s">
        <v>131</v>
      </c>
      <c r="T168">
        <f>J168/E167</f>
        <v>0.357</v>
      </c>
    </row>
    <row r="169" spans="1:17" ht="12.75" customHeight="1">
      <c r="A169" s="103">
        <v>50</v>
      </c>
      <c r="B169" s="101" t="s">
        <v>125</v>
      </c>
      <c r="C169" s="57" t="s">
        <v>13</v>
      </c>
      <c r="D169" s="57">
        <v>2006</v>
      </c>
      <c r="E169" s="53">
        <v>55000</v>
      </c>
      <c r="F169" s="53">
        <f>SUM(G169+G170)</f>
        <v>0</v>
      </c>
      <c r="G169" s="25">
        <v>0</v>
      </c>
      <c r="H169" s="53">
        <f>J169+K169+L169+M169+N169+O169</f>
        <v>55000</v>
      </c>
      <c r="I169" s="53">
        <f>O170+N170+M170+L170+J70+K70</f>
        <v>0</v>
      </c>
      <c r="J169" s="25">
        <v>55000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0"/>
      <c r="Q169" s="26" t="s">
        <v>78</v>
      </c>
    </row>
    <row r="170" spans="1:17" ht="18" customHeight="1">
      <c r="A170" s="104"/>
      <c r="B170" s="102"/>
      <c r="C170" s="57"/>
      <c r="D170" s="57"/>
      <c r="E170" s="53"/>
      <c r="F170" s="53"/>
      <c r="G170" s="25">
        <v>0</v>
      </c>
      <c r="H170" s="53"/>
      <c r="I170" s="53"/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0">
        <v>0</v>
      </c>
      <c r="Q170" s="26" t="s">
        <v>77</v>
      </c>
    </row>
    <row r="171" spans="1:17" ht="12.75" customHeight="1">
      <c r="A171" s="103">
        <v>51</v>
      </c>
      <c r="B171" s="101" t="s">
        <v>126</v>
      </c>
      <c r="C171" s="57" t="s">
        <v>13</v>
      </c>
      <c r="D171" s="57">
        <v>2006</v>
      </c>
      <c r="E171" s="53">
        <v>13000</v>
      </c>
      <c r="F171" s="53">
        <f>SUM(G171+G172)</f>
        <v>0</v>
      </c>
      <c r="G171" s="25">
        <v>0</v>
      </c>
      <c r="H171" s="53">
        <f>J171+K171+L171+M171+N171+O171</f>
        <v>13000</v>
      </c>
      <c r="I171" s="53">
        <f>O172+N172+M172+L172+J72+K72</f>
        <v>0</v>
      </c>
      <c r="J171" s="25">
        <v>3000</v>
      </c>
      <c r="K171" s="25">
        <v>10000</v>
      </c>
      <c r="L171" s="25">
        <v>0</v>
      </c>
      <c r="M171" s="25">
        <v>0</v>
      </c>
      <c r="N171" s="25">
        <v>0</v>
      </c>
      <c r="O171" s="25">
        <v>0</v>
      </c>
      <c r="P171" s="20"/>
      <c r="Q171" s="26" t="s">
        <v>78</v>
      </c>
    </row>
    <row r="172" spans="1:17" ht="26.25" customHeight="1">
      <c r="A172" s="104"/>
      <c r="B172" s="102"/>
      <c r="C172" s="57"/>
      <c r="D172" s="57"/>
      <c r="E172" s="53"/>
      <c r="F172" s="53"/>
      <c r="G172" s="25">
        <v>0</v>
      </c>
      <c r="H172" s="53"/>
      <c r="I172" s="53"/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0">
        <v>0</v>
      </c>
      <c r="Q172" s="26" t="s">
        <v>77</v>
      </c>
    </row>
    <row r="173" spans="1:17" ht="19.5" customHeight="1">
      <c r="A173" s="103">
        <v>52</v>
      </c>
      <c r="B173" s="101" t="s">
        <v>133</v>
      </c>
      <c r="C173" s="57" t="s">
        <v>13</v>
      </c>
      <c r="D173" s="57" t="s">
        <v>59</v>
      </c>
      <c r="E173" s="53">
        <v>2050000</v>
      </c>
      <c r="F173" s="53">
        <f>SUM(G173+G174)</f>
        <v>0</v>
      </c>
      <c r="G173" s="25">
        <v>0</v>
      </c>
      <c r="H173" s="53">
        <v>2050000</v>
      </c>
      <c r="I173" s="53">
        <f>O174+N174+M174+L174+J74+K74</f>
        <v>0</v>
      </c>
      <c r="J173" s="25">
        <v>25000</v>
      </c>
      <c r="K173" s="25">
        <v>50000</v>
      </c>
      <c r="L173" s="25">
        <v>50000</v>
      </c>
      <c r="M173" s="25">
        <v>50000</v>
      </c>
      <c r="N173" s="25">
        <v>75000</v>
      </c>
      <c r="O173" s="25">
        <v>1800000</v>
      </c>
      <c r="P173" s="20"/>
      <c r="Q173" s="26" t="s">
        <v>78</v>
      </c>
    </row>
    <row r="174" spans="1:17" ht="14.25" customHeight="1">
      <c r="A174" s="104"/>
      <c r="B174" s="102"/>
      <c r="C174" s="57"/>
      <c r="D174" s="57"/>
      <c r="E174" s="53"/>
      <c r="F174" s="53"/>
      <c r="G174" s="25">
        <v>0</v>
      </c>
      <c r="H174" s="53"/>
      <c r="I174" s="53"/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0">
        <v>0</v>
      </c>
      <c r="Q174" s="26" t="s">
        <v>77</v>
      </c>
    </row>
    <row r="175" spans="1:17" ht="16.5" customHeight="1">
      <c r="A175" s="68" t="s">
        <v>127</v>
      </c>
      <c r="B175" s="69"/>
      <c r="C175" s="69"/>
      <c r="D175" s="69"/>
      <c r="E175" s="66">
        <f>SUM(E9:E174)</f>
        <v>39445303</v>
      </c>
      <c r="F175" s="66">
        <f>SUM(F9:F172)</f>
        <v>2655203</v>
      </c>
      <c r="G175" s="12">
        <f>F175</f>
        <v>2655203</v>
      </c>
      <c r="H175" s="66">
        <f>SUM(H9:H174)</f>
        <v>19735070</v>
      </c>
      <c r="I175" s="66">
        <f>SUM(I9:I174)</f>
        <v>17055030</v>
      </c>
      <c r="J175" s="12">
        <f>J9+J11+J13+J15+J17+J19+J21+J23+J26+J27+J31+J33+J35+J37+J39+J41+J43+J45+J47+J49+J51+J55+J57+J59+J61+J63+J65+J67+J69+J71+J73+J75+J77+J79+J83+J141+J143+J145+J147+J149+J151+J153+J155+J157+J159+J161+J163+J165+J167+J169+J171+J173</f>
        <v>4848820</v>
      </c>
      <c r="K175" s="12">
        <f aca="true" t="shared" si="0" ref="K175:P175">K9+K11+K13+K15+K17+K19+K21+K23+K26+K27+K31+K33+K35+K37+K39+K41+K43+K45+K47+K49+K51+K55+K57+K59+K61+K63+K65+K67+K69+K71+K73+K75+K77+K79+K83+K141+K143+K145+K147+K149+K151+K153+K155+K157+K159+K161+K163+K165+K167+K169+K171+K173</f>
        <v>1856500</v>
      </c>
      <c r="L175" s="12">
        <f t="shared" si="0"/>
        <v>1532500</v>
      </c>
      <c r="M175" s="12">
        <f t="shared" si="0"/>
        <v>1717250</v>
      </c>
      <c r="N175" s="12">
        <f t="shared" si="0"/>
        <v>1624500</v>
      </c>
      <c r="O175" s="12">
        <f t="shared" si="0"/>
        <v>8155500</v>
      </c>
      <c r="P175" s="12">
        <f t="shared" si="0"/>
        <v>0</v>
      </c>
      <c r="Q175" s="13" t="s">
        <v>6</v>
      </c>
    </row>
    <row r="176" spans="1:17" ht="20.25" customHeight="1" thickBot="1">
      <c r="A176" s="70"/>
      <c r="B176" s="71"/>
      <c r="C176" s="71"/>
      <c r="D176" s="71"/>
      <c r="E176" s="67"/>
      <c r="F176" s="67"/>
      <c r="G176" s="14">
        <f>G84+G82+G78+G76+G74+G72+G70+G68+G66+G64+G62+G60+G58+G56+G54+G50+G48+G46+G44+G42+G38+G36+G34+G32+G29+G24+G22+G20+G18+G16+G14+G12+G10</f>
        <v>0</v>
      </c>
      <c r="H176" s="67"/>
      <c r="I176" s="67"/>
      <c r="J176" s="12">
        <f aca="true" t="shared" si="1" ref="J176:O176">J10+J12+J14+J16+J18+J20+J22+J24+J29+J32+J34+J36+J38+J40+J42+J44+J46+J48+J50+J53+J56+J58+J60+J62+J64+J66+J68+J70+J72+J74+J76+J78+J82+J84+J142+J144+J146+J148+J150+J152+J154+J156+J158+J160+J162+J164+J166+J168+J170+J172+J174</f>
        <v>979780</v>
      </c>
      <c r="K176" s="12">
        <f t="shared" si="1"/>
        <v>1338500</v>
      </c>
      <c r="L176" s="12">
        <f t="shared" si="1"/>
        <v>773000</v>
      </c>
      <c r="M176" s="12">
        <f t="shared" si="1"/>
        <v>860250</v>
      </c>
      <c r="N176" s="12">
        <f t="shared" si="1"/>
        <v>1110000</v>
      </c>
      <c r="O176" s="12">
        <f t="shared" si="1"/>
        <v>11993500</v>
      </c>
      <c r="P176" s="17">
        <f>P84+P82+P78+P76+P74+P72+P70+P68+P66+P64+P62+P60+P58++P56+P53+P50+P48+P46+P44+P42+P38+P36+P34+P32+P24+P29+P22+P20+P18+P16+P14+P12+P10</f>
        <v>0</v>
      </c>
      <c r="Q176" s="15" t="s">
        <v>21</v>
      </c>
    </row>
    <row r="177" ht="9" customHeight="1">
      <c r="J177" s="27"/>
    </row>
    <row r="178" spans="5:20" ht="12.75">
      <c r="E178" s="27"/>
      <c r="F178" s="27"/>
      <c r="G178" s="27"/>
      <c r="H178" s="35">
        <f>H175+I175+G175</f>
        <v>39445303</v>
      </c>
      <c r="I178" s="27"/>
      <c r="J178" s="35">
        <f>J175+J176</f>
        <v>5828600</v>
      </c>
      <c r="K178" s="35">
        <f aca="true" t="shared" si="2" ref="K178:P178">K175+K176</f>
        <v>3195000</v>
      </c>
      <c r="L178" s="35">
        <f t="shared" si="2"/>
        <v>2305500</v>
      </c>
      <c r="M178" s="35">
        <f t="shared" si="2"/>
        <v>2577500</v>
      </c>
      <c r="N178" s="35">
        <f t="shared" si="2"/>
        <v>2734500</v>
      </c>
      <c r="O178" s="35">
        <f t="shared" si="2"/>
        <v>20149000</v>
      </c>
      <c r="P178" s="35">
        <f t="shared" si="2"/>
        <v>0</v>
      </c>
      <c r="Q178" s="35">
        <f>SUM(J178:P178)</f>
        <v>36790100</v>
      </c>
      <c r="T178" s="4"/>
    </row>
    <row r="179" spans="8:10" ht="12.75">
      <c r="H179" s="33"/>
      <c r="J179" s="34"/>
    </row>
    <row r="180" ht="12.75">
      <c r="J180" s="27"/>
    </row>
    <row r="181" spans="9:10" ht="12.75">
      <c r="I181" s="28"/>
      <c r="J181" s="27"/>
    </row>
    <row r="182" spans="2:10" ht="12.75">
      <c r="B182" s="5"/>
      <c r="J182" s="27"/>
    </row>
    <row r="183" spans="2:10" ht="12.75">
      <c r="B183" s="5"/>
      <c r="J183" s="27"/>
    </row>
    <row r="184" spans="2:10" ht="12.75">
      <c r="B184" s="5"/>
      <c r="J184" s="27"/>
    </row>
    <row r="185" spans="2:10" ht="12.75">
      <c r="B185" s="6"/>
      <c r="J185" s="27"/>
    </row>
    <row r="186" spans="2:10" ht="12.75">
      <c r="B186" s="5"/>
      <c r="J186" s="27"/>
    </row>
    <row r="187" spans="2:10" ht="12.75">
      <c r="B187" s="5"/>
      <c r="J187" s="27"/>
    </row>
  </sheetData>
  <mergeCells count="701">
    <mergeCell ref="E173:E174"/>
    <mergeCell ref="F173:F174"/>
    <mergeCell ref="H173:H174"/>
    <mergeCell ref="I173:I174"/>
    <mergeCell ref="A173:A174"/>
    <mergeCell ref="B173:B174"/>
    <mergeCell ref="C173:C174"/>
    <mergeCell ref="D173:D174"/>
    <mergeCell ref="A165:A166"/>
    <mergeCell ref="A167:A168"/>
    <mergeCell ref="A169:A170"/>
    <mergeCell ref="A171:A172"/>
    <mergeCell ref="A157:A158"/>
    <mergeCell ref="A159:A160"/>
    <mergeCell ref="A161:A162"/>
    <mergeCell ref="A163:A164"/>
    <mergeCell ref="F171:F172"/>
    <mergeCell ref="H171:H172"/>
    <mergeCell ref="I171:I172"/>
    <mergeCell ref="A143:A144"/>
    <mergeCell ref="A145:A146"/>
    <mergeCell ref="A147:A148"/>
    <mergeCell ref="A149:A150"/>
    <mergeCell ref="A151:A152"/>
    <mergeCell ref="A153:A154"/>
    <mergeCell ref="A155:A156"/>
    <mergeCell ref="B171:B172"/>
    <mergeCell ref="C171:C172"/>
    <mergeCell ref="D171:D172"/>
    <mergeCell ref="E171:E172"/>
    <mergeCell ref="F167:F168"/>
    <mergeCell ref="H167:H168"/>
    <mergeCell ref="I167:I168"/>
    <mergeCell ref="B169:B170"/>
    <mergeCell ref="C169:C170"/>
    <mergeCell ref="D169:D170"/>
    <mergeCell ref="E169:E170"/>
    <mergeCell ref="F169:F170"/>
    <mergeCell ref="H169:H170"/>
    <mergeCell ref="I169:I170"/>
    <mergeCell ref="B167:B168"/>
    <mergeCell ref="C167:C168"/>
    <mergeCell ref="D167:D168"/>
    <mergeCell ref="E167:E168"/>
    <mergeCell ref="F163:F164"/>
    <mergeCell ref="H163:H164"/>
    <mergeCell ref="I163:I164"/>
    <mergeCell ref="B165:B166"/>
    <mergeCell ref="C165:C166"/>
    <mergeCell ref="D165:D166"/>
    <mergeCell ref="E165:E166"/>
    <mergeCell ref="F165:F166"/>
    <mergeCell ref="H165:H166"/>
    <mergeCell ref="I165:I166"/>
    <mergeCell ref="B163:B164"/>
    <mergeCell ref="C163:C164"/>
    <mergeCell ref="D163:D164"/>
    <mergeCell ref="E163:E164"/>
    <mergeCell ref="F161:F162"/>
    <mergeCell ref="H161:H162"/>
    <mergeCell ref="I161:I162"/>
    <mergeCell ref="B161:B162"/>
    <mergeCell ref="C161:C162"/>
    <mergeCell ref="D161:D162"/>
    <mergeCell ref="E161:E162"/>
    <mergeCell ref="F157:F158"/>
    <mergeCell ref="H157:H158"/>
    <mergeCell ref="I157:I158"/>
    <mergeCell ref="B159:B160"/>
    <mergeCell ref="C159:C160"/>
    <mergeCell ref="D159:D160"/>
    <mergeCell ref="E159:E160"/>
    <mergeCell ref="F159:F160"/>
    <mergeCell ref="H159:H160"/>
    <mergeCell ref="I159:I160"/>
    <mergeCell ref="B157:B158"/>
    <mergeCell ref="C157:C158"/>
    <mergeCell ref="D157:D158"/>
    <mergeCell ref="E157:E158"/>
    <mergeCell ref="F153:F154"/>
    <mergeCell ref="H153:H154"/>
    <mergeCell ref="I153:I154"/>
    <mergeCell ref="B155:B156"/>
    <mergeCell ref="C155:C156"/>
    <mergeCell ref="D155:D156"/>
    <mergeCell ref="E155:E156"/>
    <mergeCell ref="F155:F156"/>
    <mergeCell ref="H155:H156"/>
    <mergeCell ref="I155:I156"/>
    <mergeCell ref="B153:B154"/>
    <mergeCell ref="C153:C154"/>
    <mergeCell ref="D153:D154"/>
    <mergeCell ref="E153:E154"/>
    <mergeCell ref="F149:F150"/>
    <mergeCell ref="H149:H150"/>
    <mergeCell ref="I149:I150"/>
    <mergeCell ref="B151:B152"/>
    <mergeCell ref="C151:C152"/>
    <mergeCell ref="D151:D152"/>
    <mergeCell ref="E151:E152"/>
    <mergeCell ref="F151:F152"/>
    <mergeCell ref="H151:H152"/>
    <mergeCell ref="I151:I152"/>
    <mergeCell ref="B149:B150"/>
    <mergeCell ref="C149:C150"/>
    <mergeCell ref="D149:D150"/>
    <mergeCell ref="E149:E150"/>
    <mergeCell ref="F145:F146"/>
    <mergeCell ref="H145:H146"/>
    <mergeCell ref="I145:I146"/>
    <mergeCell ref="B147:B148"/>
    <mergeCell ref="C147:C148"/>
    <mergeCell ref="D147:D148"/>
    <mergeCell ref="E147:E148"/>
    <mergeCell ref="F147:F148"/>
    <mergeCell ref="H147:H148"/>
    <mergeCell ref="I147:I148"/>
    <mergeCell ref="B145:B146"/>
    <mergeCell ref="C145:C146"/>
    <mergeCell ref="D145:D146"/>
    <mergeCell ref="E145:E146"/>
    <mergeCell ref="I141:I142"/>
    <mergeCell ref="B143:B144"/>
    <mergeCell ref="C143:C144"/>
    <mergeCell ref="D143:D144"/>
    <mergeCell ref="E143:E144"/>
    <mergeCell ref="F143:F144"/>
    <mergeCell ref="H143:H144"/>
    <mergeCell ref="I143:I144"/>
    <mergeCell ref="N79:N80"/>
    <mergeCell ref="O79:O80"/>
    <mergeCell ref="A141:A142"/>
    <mergeCell ref="B141:B142"/>
    <mergeCell ref="C141:C142"/>
    <mergeCell ref="D141:D142"/>
    <mergeCell ref="E141:E142"/>
    <mergeCell ref="F141:F142"/>
    <mergeCell ref="H141:H142"/>
    <mergeCell ref="A79:A82"/>
    <mergeCell ref="A39:A40"/>
    <mergeCell ref="B39:B40"/>
    <mergeCell ref="C39:C40"/>
    <mergeCell ref="D39:D40"/>
    <mergeCell ref="H61:H62"/>
    <mergeCell ref="I61:I62"/>
    <mergeCell ref="N27:N28"/>
    <mergeCell ref="O27:O28"/>
    <mergeCell ref="N29:N30"/>
    <mergeCell ref="O29:O30"/>
    <mergeCell ref="N51:N52"/>
    <mergeCell ref="O51:O52"/>
    <mergeCell ref="N53:N54"/>
    <mergeCell ref="O53:O54"/>
    <mergeCell ref="H59:H60"/>
    <mergeCell ref="I59:I60"/>
    <mergeCell ref="D59:D60"/>
    <mergeCell ref="E59:E60"/>
    <mergeCell ref="B57:B58"/>
    <mergeCell ref="C57:C58"/>
    <mergeCell ref="A61:A62"/>
    <mergeCell ref="F59:F60"/>
    <mergeCell ref="F61:F62"/>
    <mergeCell ref="I57:I58"/>
    <mergeCell ref="B61:B62"/>
    <mergeCell ref="C61:C62"/>
    <mergeCell ref="D61:D62"/>
    <mergeCell ref="E61:E62"/>
    <mergeCell ref="D57:D58"/>
    <mergeCell ref="E57:E58"/>
    <mergeCell ref="F57:F58"/>
    <mergeCell ref="H57:H58"/>
    <mergeCell ref="B59:B60"/>
    <mergeCell ref="P79:P80"/>
    <mergeCell ref="Q27:Q29"/>
    <mergeCell ref="J79:J80"/>
    <mergeCell ref="K79:K80"/>
    <mergeCell ref="L79:L80"/>
    <mergeCell ref="M79:M80"/>
    <mergeCell ref="P27:P28"/>
    <mergeCell ref="P29:P30"/>
    <mergeCell ref="P51:P52"/>
    <mergeCell ref="K29:K30"/>
    <mergeCell ref="B79:B82"/>
    <mergeCell ref="C79:C82"/>
    <mergeCell ref="D79:D82"/>
    <mergeCell ref="A51:A54"/>
    <mergeCell ref="B51:B54"/>
    <mergeCell ref="C51:C54"/>
    <mergeCell ref="D51:D54"/>
    <mergeCell ref="A57:A58"/>
    <mergeCell ref="A59:A60"/>
    <mergeCell ref="C59:C60"/>
    <mergeCell ref="E51:E54"/>
    <mergeCell ref="F51:F54"/>
    <mergeCell ref="G51:G53"/>
    <mergeCell ref="H51:H54"/>
    <mergeCell ref="K51:K52"/>
    <mergeCell ref="L29:L30"/>
    <mergeCell ref="M29:M30"/>
    <mergeCell ref="L51:L52"/>
    <mergeCell ref="M51:M52"/>
    <mergeCell ref="K27:K28"/>
    <mergeCell ref="L27:L28"/>
    <mergeCell ref="M27:M28"/>
    <mergeCell ref="J27:J28"/>
    <mergeCell ref="H27:H30"/>
    <mergeCell ref="I27:I30"/>
    <mergeCell ref="J51:J52"/>
    <mergeCell ref="A27:A30"/>
    <mergeCell ref="B27:B30"/>
    <mergeCell ref="C27:C30"/>
    <mergeCell ref="G29:G30"/>
    <mergeCell ref="J29:J30"/>
    <mergeCell ref="I47:I48"/>
    <mergeCell ref="A49:A50"/>
    <mergeCell ref="D25:D26"/>
    <mergeCell ref="E25:E26"/>
    <mergeCell ref="F25:F26"/>
    <mergeCell ref="I25:I26"/>
    <mergeCell ref="H25:H26"/>
    <mergeCell ref="A25:A26"/>
    <mergeCell ref="B25:B26"/>
    <mergeCell ref="C25:C26"/>
    <mergeCell ref="I19:I20"/>
    <mergeCell ref="A23:A24"/>
    <mergeCell ref="B23:B24"/>
    <mergeCell ref="C23:C24"/>
    <mergeCell ref="D23:D24"/>
    <mergeCell ref="E23:E24"/>
    <mergeCell ref="F23:F24"/>
    <mergeCell ref="I23:I24"/>
    <mergeCell ref="H23:H24"/>
    <mergeCell ref="D19:D20"/>
    <mergeCell ref="E19:E20"/>
    <mergeCell ref="F19:F20"/>
    <mergeCell ref="H19:H20"/>
    <mergeCell ref="E21:E22"/>
    <mergeCell ref="F21:F22"/>
    <mergeCell ref="I21:I22"/>
    <mergeCell ref="H21:H22"/>
    <mergeCell ref="A19:A20"/>
    <mergeCell ref="B19:B20"/>
    <mergeCell ref="C19:C20"/>
    <mergeCell ref="A13:A14"/>
    <mergeCell ref="B13:B14"/>
    <mergeCell ref="C13:C14"/>
    <mergeCell ref="A17:A18"/>
    <mergeCell ref="B17:B18"/>
    <mergeCell ref="C17:C18"/>
    <mergeCell ref="A15:A16"/>
    <mergeCell ref="D13:D14"/>
    <mergeCell ref="E13:E14"/>
    <mergeCell ref="F13:F14"/>
    <mergeCell ref="I17:I18"/>
    <mergeCell ref="D17:D18"/>
    <mergeCell ref="I13:I14"/>
    <mergeCell ref="H13:H14"/>
    <mergeCell ref="E17:E18"/>
    <mergeCell ref="F17:F18"/>
    <mergeCell ref="H17:H18"/>
    <mergeCell ref="A21:A22"/>
    <mergeCell ref="B21:B22"/>
    <mergeCell ref="C21:C22"/>
    <mergeCell ref="D21:D22"/>
    <mergeCell ref="H137:H138"/>
    <mergeCell ref="I137:I138"/>
    <mergeCell ref="D135:D136"/>
    <mergeCell ref="Q51:Q54"/>
    <mergeCell ref="L53:L54"/>
    <mergeCell ref="M53:M54"/>
    <mergeCell ref="P53:P54"/>
    <mergeCell ref="J53:J54"/>
    <mergeCell ref="K53:K54"/>
    <mergeCell ref="I51:I54"/>
    <mergeCell ref="I139:I140"/>
    <mergeCell ref="D139:D140"/>
    <mergeCell ref="E139:E140"/>
    <mergeCell ref="F139:F140"/>
    <mergeCell ref="H139:H140"/>
    <mergeCell ref="I175:I176"/>
    <mergeCell ref="A175:D176"/>
    <mergeCell ref="E175:E176"/>
    <mergeCell ref="F175:F176"/>
    <mergeCell ref="H175:H176"/>
    <mergeCell ref="A139:A140"/>
    <mergeCell ref="B139:B140"/>
    <mergeCell ref="C139:C140"/>
    <mergeCell ref="I135:I136"/>
    <mergeCell ref="A137:A138"/>
    <mergeCell ref="B137:B138"/>
    <mergeCell ref="C137:C138"/>
    <mergeCell ref="D137:D138"/>
    <mergeCell ref="E137:E138"/>
    <mergeCell ref="F137:F138"/>
    <mergeCell ref="E135:E136"/>
    <mergeCell ref="F135:F136"/>
    <mergeCell ref="H135:H136"/>
    <mergeCell ref="A135:A136"/>
    <mergeCell ref="B135:B136"/>
    <mergeCell ref="C135:C136"/>
    <mergeCell ref="I131:I132"/>
    <mergeCell ref="A133:A134"/>
    <mergeCell ref="B133:B134"/>
    <mergeCell ref="C133:C134"/>
    <mergeCell ref="D133:D134"/>
    <mergeCell ref="E133:E134"/>
    <mergeCell ref="F133:F134"/>
    <mergeCell ref="H133:H134"/>
    <mergeCell ref="I133:I134"/>
    <mergeCell ref="D131:D132"/>
    <mergeCell ref="E131:E132"/>
    <mergeCell ref="F131:F132"/>
    <mergeCell ref="H131:H132"/>
    <mergeCell ref="A131:A132"/>
    <mergeCell ref="B131:B132"/>
    <mergeCell ref="C131:C132"/>
    <mergeCell ref="I127:I128"/>
    <mergeCell ref="A129:A130"/>
    <mergeCell ref="B129:B130"/>
    <mergeCell ref="C129:C130"/>
    <mergeCell ref="D129:D130"/>
    <mergeCell ref="E129:E130"/>
    <mergeCell ref="F129:F130"/>
    <mergeCell ref="H129:H130"/>
    <mergeCell ref="I129:I130"/>
    <mergeCell ref="D127:D128"/>
    <mergeCell ref="E127:E128"/>
    <mergeCell ref="F127:F128"/>
    <mergeCell ref="H127:H128"/>
    <mergeCell ref="A127:A128"/>
    <mergeCell ref="B127:B128"/>
    <mergeCell ref="C127:C128"/>
    <mergeCell ref="I123:I124"/>
    <mergeCell ref="A125:A126"/>
    <mergeCell ref="B125:B126"/>
    <mergeCell ref="C125:C126"/>
    <mergeCell ref="D125:D126"/>
    <mergeCell ref="E125:E126"/>
    <mergeCell ref="F125:F126"/>
    <mergeCell ref="H125:H126"/>
    <mergeCell ref="I125:I126"/>
    <mergeCell ref="D123:D124"/>
    <mergeCell ref="E123:E124"/>
    <mergeCell ref="F123:F124"/>
    <mergeCell ref="H123:H124"/>
    <mergeCell ref="A123:A124"/>
    <mergeCell ref="B123:B124"/>
    <mergeCell ref="C123:C124"/>
    <mergeCell ref="I119:I120"/>
    <mergeCell ref="A121:A122"/>
    <mergeCell ref="B121:B122"/>
    <mergeCell ref="C121:C122"/>
    <mergeCell ref="D121:D122"/>
    <mergeCell ref="E121:E122"/>
    <mergeCell ref="F121:F122"/>
    <mergeCell ref="H121:H122"/>
    <mergeCell ref="I121:I122"/>
    <mergeCell ref="D119:D120"/>
    <mergeCell ref="E119:E120"/>
    <mergeCell ref="F119:F120"/>
    <mergeCell ref="H119:H120"/>
    <mergeCell ref="A119:A120"/>
    <mergeCell ref="B119:B120"/>
    <mergeCell ref="C119:C120"/>
    <mergeCell ref="I115:I116"/>
    <mergeCell ref="A117:A118"/>
    <mergeCell ref="B117:B118"/>
    <mergeCell ref="C117:C118"/>
    <mergeCell ref="D117:D118"/>
    <mergeCell ref="E117:E118"/>
    <mergeCell ref="F117:F118"/>
    <mergeCell ref="H117:H118"/>
    <mergeCell ref="I117:I118"/>
    <mergeCell ref="D115:D116"/>
    <mergeCell ref="E115:E116"/>
    <mergeCell ref="F115:F116"/>
    <mergeCell ref="H115:H116"/>
    <mergeCell ref="A115:A116"/>
    <mergeCell ref="B115:B116"/>
    <mergeCell ref="C115:C116"/>
    <mergeCell ref="I111:I112"/>
    <mergeCell ref="A113:A114"/>
    <mergeCell ref="B113:B114"/>
    <mergeCell ref="C113:C114"/>
    <mergeCell ref="D113:D114"/>
    <mergeCell ref="E113:E114"/>
    <mergeCell ref="F113:F114"/>
    <mergeCell ref="H113:H114"/>
    <mergeCell ref="I113:I114"/>
    <mergeCell ref="D111:D112"/>
    <mergeCell ref="E111:E112"/>
    <mergeCell ref="F111:F112"/>
    <mergeCell ref="H111:H112"/>
    <mergeCell ref="A111:A112"/>
    <mergeCell ref="B111:B112"/>
    <mergeCell ref="C111:C112"/>
    <mergeCell ref="I107:I108"/>
    <mergeCell ref="A109:A110"/>
    <mergeCell ref="B109:B110"/>
    <mergeCell ref="C109:C110"/>
    <mergeCell ref="D109:D110"/>
    <mergeCell ref="E109:E110"/>
    <mergeCell ref="F109:F110"/>
    <mergeCell ref="H109:H110"/>
    <mergeCell ref="I109:I110"/>
    <mergeCell ref="D107:D108"/>
    <mergeCell ref="E107:E108"/>
    <mergeCell ref="F107:F108"/>
    <mergeCell ref="H107:H108"/>
    <mergeCell ref="A107:A108"/>
    <mergeCell ref="B107:B108"/>
    <mergeCell ref="C107:C108"/>
    <mergeCell ref="I103:I104"/>
    <mergeCell ref="A105:A106"/>
    <mergeCell ref="B105:B106"/>
    <mergeCell ref="C105:C106"/>
    <mergeCell ref="D105:D106"/>
    <mergeCell ref="E105:E106"/>
    <mergeCell ref="F105:F106"/>
    <mergeCell ref="H105:H106"/>
    <mergeCell ref="I105:I106"/>
    <mergeCell ref="D103:D104"/>
    <mergeCell ref="E103:E104"/>
    <mergeCell ref="F103:F104"/>
    <mergeCell ref="H103:H104"/>
    <mergeCell ref="A103:A104"/>
    <mergeCell ref="B103:B104"/>
    <mergeCell ref="C103:C104"/>
    <mergeCell ref="I99:I100"/>
    <mergeCell ref="A101:A102"/>
    <mergeCell ref="B101:B102"/>
    <mergeCell ref="C101:C102"/>
    <mergeCell ref="D101:D102"/>
    <mergeCell ref="E101:E102"/>
    <mergeCell ref="F101:F102"/>
    <mergeCell ref="H101:H102"/>
    <mergeCell ref="I101:I102"/>
    <mergeCell ref="D99:D100"/>
    <mergeCell ref="E99:E100"/>
    <mergeCell ref="F99:F100"/>
    <mergeCell ref="H99:H100"/>
    <mergeCell ref="A99:A100"/>
    <mergeCell ref="B99:B100"/>
    <mergeCell ref="C99:C100"/>
    <mergeCell ref="I95:I96"/>
    <mergeCell ref="A97:A98"/>
    <mergeCell ref="B97:B98"/>
    <mergeCell ref="C97:C98"/>
    <mergeCell ref="D97:D98"/>
    <mergeCell ref="E97:E98"/>
    <mergeCell ref="F97:F98"/>
    <mergeCell ref="H97:H98"/>
    <mergeCell ref="I97:I98"/>
    <mergeCell ref="D95:D96"/>
    <mergeCell ref="E95:E96"/>
    <mergeCell ref="F95:F96"/>
    <mergeCell ref="H95:H96"/>
    <mergeCell ref="A95:A96"/>
    <mergeCell ref="B95:B96"/>
    <mergeCell ref="C95:C96"/>
    <mergeCell ref="I91:I92"/>
    <mergeCell ref="A93:A94"/>
    <mergeCell ref="B93:B94"/>
    <mergeCell ref="C93:C94"/>
    <mergeCell ref="D93:D94"/>
    <mergeCell ref="E93:E94"/>
    <mergeCell ref="F93:F94"/>
    <mergeCell ref="H93:H94"/>
    <mergeCell ref="I93:I94"/>
    <mergeCell ref="D91:D92"/>
    <mergeCell ref="E91:E92"/>
    <mergeCell ref="F91:F92"/>
    <mergeCell ref="H91:H92"/>
    <mergeCell ref="A91:A92"/>
    <mergeCell ref="B91:B92"/>
    <mergeCell ref="C91:C92"/>
    <mergeCell ref="I87:I88"/>
    <mergeCell ref="A89:A90"/>
    <mergeCell ref="B89:B90"/>
    <mergeCell ref="C89:C90"/>
    <mergeCell ref="D89:D90"/>
    <mergeCell ref="E89:E90"/>
    <mergeCell ref="F89:F90"/>
    <mergeCell ref="H89:H90"/>
    <mergeCell ref="I89:I90"/>
    <mergeCell ref="D87:D88"/>
    <mergeCell ref="E87:E88"/>
    <mergeCell ref="F87:F88"/>
    <mergeCell ref="H87:H88"/>
    <mergeCell ref="A87:A88"/>
    <mergeCell ref="B87:B88"/>
    <mergeCell ref="C87:C88"/>
    <mergeCell ref="E85:E86"/>
    <mergeCell ref="F85:F86"/>
    <mergeCell ref="H85:H86"/>
    <mergeCell ref="I85:I86"/>
    <mergeCell ref="A85:A86"/>
    <mergeCell ref="B85:B86"/>
    <mergeCell ref="C85:C86"/>
    <mergeCell ref="D85:D86"/>
    <mergeCell ref="A83:A84"/>
    <mergeCell ref="B83:B84"/>
    <mergeCell ref="C83:C84"/>
    <mergeCell ref="I83:I84"/>
    <mergeCell ref="D83:D84"/>
    <mergeCell ref="I77:I78"/>
    <mergeCell ref="D77:D78"/>
    <mergeCell ref="E83:E84"/>
    <mergeCell ref="F83:F84"/>
    <mergeCell ref="H83:H84"/>
    <mergeCell ref="H79:H82"/>
    <mergeCell ref="I79:I82"/>
    <mergeCell ref="E79:E82"/>
    <mergeCell ref="F79:F82"/>
    <mergeCell ref="G79:G80"/>
    <mergeCell ref="E77:E78"/>
    <mergeCell ref="F77:F78"/>
    <mergeCell ref="H77:H78"/>
    <mergeCell ref="A77:A78"/>
    <mergeCell ref="B77:B78"/>
    <mergeCell ref="C77:C78"/>
    <mergeCell ref="I73:I74"/>
    <mergeCell ref="A75:A76"/>
    <mergeCell ref="B75:B76"/>
    <mergeCell ref="C75:C76"/>
    <mergeCell ref="D75:D76"/>
    <mergeCell ref="E75:E76"/>
    <mergeCell ref="F75:F76"/>
    <mergeCell ref="H75:H76"/>
    <mergeCell ref="I75:I76"/>
    <mergeCell ref="D73:D74"/>
    <mergeCell ref="E73:E74"/>
    <mergeCell ref="F73:F74"/>
    <mergeCell ref="H73:H74"/>
    <mergeCell ref="A73:A74"/>
    <mergeCell ref="B73:B74"/>
    <mergeCell ref="C73:C74"/>
    <mergeCell ref="I69:I70"/>
    <mergeCell ref="A71:A72"/>
    <mergeCell ref="B71:B72"/>
    <mergeCell ref="C71:C72"/>
    <mergeCell ref="D71:D72"/>
    <mergeCell ref="E71:E72"/>
    <mergeCell ref="F71:F72"/>
    <mergeCell ref="H71:H72"/>
    <mergeCell ref="I71:I72"/>
    <mergeCell ref="D69:D70"/>
    <mergeCell ref="E69:E70"/>
    <mergeCell ref="F69:F70"/>
    <mergeCell ref="H69:H70"/>
    <mergeCell ref="A69:A70"/>
    <mergeCell ref="B69:B70"/>
    <mergeCell ref="C69:C70"/>
    <mergeCell ref="I65:I66"/>
    <mergeCell ref="A67:A68"/>
    <mergeCell ref="B67:B68"/>
    <mergeCell ref="C67:C68"/>
    <mergeCell ref="D67:D68"/>
    <mergeCell ref="E67:E68"/>
    <mergeCell ref="F67:F68"/>
    <mergeCell ref="H67:H68"/>
    <mergeCell ref="I67:I68"/>
    <mergeCell ref="D65:D66"/>
    <mergeCell ref="E65:E66"/>
    <mergeCell ref="F65:F66"/>
    <mergeCell ref="H65:H66"/>
    <mergeCell ref="A65:A66"/>
    <mergeCell ref="B65:B66"/>
    <mergeCell ref="C65:C66"/>
    <mergeCell ref="I55:I56"/>
    <mergeCell ref="A63:A64"/>
    <mergeCell ref="B63:B64"/>
    <mergeCell ref="C63:C64"/>
    <mergeCell ref="D63:D64"/>
    <mergeCell ref="E63:E64"/>
    <mergeCell ref="F63:F64"/>
    <mergeCell ref="H63:H64"/>
    <mergeCell ref="I63:I64"/>
    <mergeCell ref="D55:D56"/>
    <mergeCell ref="E55:E56"/>
    <mergeCell ref="F55:F56"/>
    <mergeCell ref="H55:H56"/>
    <mergeCell ref="A55:A56"/>
    <mergeCell ref="B55:B56"/>
    <mergeCell ref="C55:C56"/>
    <mergeCell ref="B49:B50"/>
    <mergeCell ref="C49:C50"/>
    <mergeCell ref="D49:D50"/>
    <mergeCell ref="E49:E50"/>
    <mergeCell ref="F49:F50"/>
    <mergeCell ref="H49:H50"/>
    <mergeCell ref="I49:I50"/>
    <mergeCell ref="D47:D48"/>
    <mergeCell ref="E47:E48"/>
    <mergeCell ref="F47:F48"/>
    <mergeCell ref="H47:H48"/>
    <mergeCell ref="A47:A48"/>
    <mergeCell ref="B47:B48"/>
    <mergeCell ref="C47:C48"/>
    <mergeCell ref="I43:I44"/>
    <mergeCell ref="A45:A46"/>
    <mergeCell ref="B45:B46"/>
    <mergeCell ref="C45:C46"/>
    <mergeCell ref="D45:D46"/>
    <mergeCell ref="E45:E46"/>
    <mergeCell ref="F45:F46"/>
    <mergeCell ref="H45:H46"/>
    <mergeCell ref="I45:I46"/>
    <mergeCell ref="D43:D44"/>
    <mergeCell ref="E43:E44"/>
    <mergeCell ref="F43:F44"/>
    <mergeCell ref="H43:H44"/>
    <mergeCell ref="A43:A44"/>
    <mergeCell ref="B43:B44"/>
    <mergeCell ref="C43:C44"/>
    <mergeCell ref="I37:I38"/>
    <mergeCell ref="A41:A42"/>
    <mergeCell ref="B41:B42"/>
    <mergeCell ref="C41:C42"/>
    <mergeCell ref="D41:D42"/>
    <mergeCell ref="E41:E42"/>
    <mergeCell ref="F41:F42"/>
    <mergeCell ref="H41:H42"/>
    <mergeCell ref="I41:I42"/>
    <mergeCell ref="D37:D38"/>
    <mergeCell ref="E37:E38"/>
    <mergeCell ref="F37:F38"/>
    <mergeCell ref="H37:H38"/>
    <mergeCell ref="E39:E40"/>
    <mergeCell ref="F39:F40"/>
    <mergeCell ref="H39:H40"/>
    <mergeCell ref="I39:I40"/>
    <mergeCell ref="A37:A38"/>
    <mergeCell ref="B37:B38"/>
    <mergeCell ref="C37:C38"/>
    <mergeCell ref="I33:I34"/>
    <mergeCell ref="A35:A36"/>
    <mergeCell ref="B35:B36"/>
    <mergeCell ref="C35:C36"/>
    <mergeCell ref="D35:D36"/>
    <mergeCell ref="E35:E36"/>
    <mergeCell ref="F35:F36"/>
    <mergeCell ref="H35:H36"/>
    <mergeCell ref="I35:I36"/>
    <mergeCell ref="D33:D34"/>
    <mergeCell ref="E33:E34"/>
    <mergeCell ref="F33:F34"/>
    <mergeCell ref="H33:H34"/>
    <mergeCell ref="A33:A34"/>
    <mergeCell ref="B33:B34"/>
    <mergeCell ref="C33:C34"/>
    <mergeCell ref="I15:I16"/>
    <mergeCell ref="A31:A32"/>
    <mergeCell ref="B31:B32"/>
    <mergeCell ref="C31:C32"/>
    <mergeCell ref="D31:D32"/>
    <mergeCell ref="E31:E32"/>
    <mergeCell ref="F31:F32"/>
    <mergeCell ref="H31:H32"/>
    <mergeCell ref="I31:I32"/>
    <mergeCell ref="D15:D16"/>
    <mergeCell ref="E15:E16"/>
    <mergeCell ref="F15:F16"/>
    <mergeCell ref="H15:H16"/>
    <mergeCell ref="D27:D30"/>
    <mergeCell ref="E27:E30"/>
    <mergeCell ref="F27:F30"/>
    <mergeCell ref="G27:G28"/>
    <mergeCell ref="B15:B16"/>
    <mergeCell ref="C15:C16"/>
    <mergeCell ref="I9:I10"/>
    <mergeCell ref="A11:A12"/>
    <mergeCell ref="B11:B12"/>
    <mergeCell ref="C11:C12"/>
    <mergeCell ref="D11:D12"/>
    <mergeCell ref="E11:E12"/>
    <mergeCell ref="F11:F12"/>
    <mergeCell ref="H11:H12"/>
    <mergeCell ref="I11:I12"/>
    <mergeCell ref="Q5:Q7"/>
    <mergeCell ref="A9:A10"/>
    <mergeCell ref="B9:B10"/>
    <mergeCell ref="C9:C10"/>
    <mergeCell ref="D9:D10"/>
    <mergeCell ref="E9:E10"/>
    <mergeCell ref="F9:F10"/>
    <mergeCell ref="H9:H10"/>
    <mergeCell ref="F5:G5"/>
    <mergeCell ref="H5:I5"/>
    <mergeCell ref="A5:A7"/>
    <mergeCell ref="B5:B7"/>
    <mergeCell ref="C5:C7"/>
    <mergeCell ref="D5:D7"/>
    <mergeCell ref="E5:E7"/>
    <mergeCell ref="F6:F7"/>
    <mergeCell ref="H6:H7"/>
    <mergeCell ref="I6:I7"/>
    <mergeCell ref="A1:Q1"/>
    <mergeCell ref="A2:Q2"/>
    <mergeCell ref="A3:Q3"/>
    <mergeCell ref="A4:Q4"/>
  </mergeCells>
  <printOptions/>
  <pageMargins left="0.69" right="0" top="0.984251968503937" bottom="0.3937007874015748" header="0.17" footer="0"/>
  <pageSetup horizontalDpi="600" verticalDpi="600" orientation="landscape" paperSize="9" scale="88" r:id="rId1"/>
  <rowBreaks count="3" manualBreakCount="3">
    <brk id="32" max="16" man="1"/>
    <brk id="68" max="16" man="1"/>
    <brk id="160" max="16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standard</cp:lastModifiedBy>
  <cp:lastPrinted>2006-06-02T07:01:35Z</cp:lastPrinted>
  <dcterms:created xsi:type="dcterms:W3CDTF">2004-12-26T16:04:43Z</dcterms:created>
  <dcterms:modified xsi:type="dcterms:W3CDTF">2006-06-02T07:02:23Z</dcterms:modified>
  <cp:category/>
  <cp:version/>
  <cp:contentType/>
  <cp:contentStatus/>
</cp:coreProperties>
</file>